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J:\PROJECT\Funding\T5-FAST\STP-CMAQ\Obligations and Delivery\Annual Obligation Plans\FY 2020-21\"/>
    </mc:Choice>
  </mc:AlternateContent>
  <xr:revisionPtr revIDLastSave="0" documentId="13_ncr:1_{5B45073A-85CC-468A-99FE-B83E30A86500}" xr6:coauthVersionLast="47" xr6:coauthVersionMax="47" xr10:uidLastSave="{00000000-0000-0000-0000-000000000000}"/>
  <bookViews>
    <workbookView xWindow="-110" yWindow="-110" windowWidth="22780" windowHeight="14660" xr2:uid="{E21643AF-E612-4EA7-8E73-1D522E1DEB6B}"/>
  </bookViews>
  <sheets>
    <sheet name="FFY 2020-21 9.28" sheetId="1" r:id="rId1"/>
  </sheets>
  <definedNames>
    <definedName name="_xlnm._FilterDatabase" localSheetId="0" hidden="1">'FFY 2020-21 9.28'!$B$6:$BB$117</definedName>
    <definedName name="_xlnm.Print_Area" localSheetId="0">'FFY 2020-21 9.28'!$B$7:$BB$117</definedName>
    <definedName name="_xlnm.Print_Titles" localSheetId="0">'FFY 2020-21 9.28'!$1:$6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33" i="1" l="1"/>
  <c r="X133" i="1"/>
  <c r="W125" i="1"/>
  <c r="Y122" i="1"/>
  <c r="X122" i="1"/>
  <c r="B118" i="1"/>
  <c r="B117" i="1"/>
  <c r="AQ116" i="1"/>
  <c r="AP116" i="1"/>
  <c r="AO116" i="1"/>
  <c r="AN116" i="1"/>
  <c r="AL116" i="1"/>
  <c r="AJ116" i="1"/>
  <c r="AI116" i="1"/>
  <c r="AH116" i="1"/>
  <c r="AF116" i="1"/>
  <c r="AE116" i="1"/>
  <c r="AD116" i="1"/>
  <c r="AC116" i="1"/>
  <c r="AB116" i="1"/>
  <c r="AA116" i="1"/>
  <c r="Y116" i="1"/>
  <c r="X116" i="1"/>
  <c r="Z116" i="1" s="1"/>
  <c r="BB114" i="1"/>
  <c r="AR114" i="1"/>
  <c r="AK114" i="1"/>
  <c r="Z114" i="1"/>
  <c r="AG114" i="1" s="1"/>
  <c r="L114" i="1"/>
  <c r="BB113" i="1"/>
  <c r="AR113" i="1"/>
  <c r="AK113" i="1"/>
  <c r="Z113" i="1"/>
  <c r="AG113" i="1" s="1"/>
  <c r="L113" i="1"/>
  <c r="BB112" i="1"/>
  <c r="AR112" i="1"/>
  <c r="AS112" i="1" s="1"/>
  <c r="W112" i="1" s="1"/>
  <c r="AM112" i="1"/>
  <c r="AK112" i="1"/>
  <c r="AG112" i="1"/>
  <c r="AB112" i="1"/>
  <c r="Z112" i="1"/>
  <c r="L112" i="1"/>
  <c r="AK111" i="1"/>
  <c r="AR111" i="1" s="1"/>
  <c r="Z111" i="1"/>
  <c r="AG111" i="1" s="1"/>
  <c r="L111" i="1"/>
  <c r="AK110" i="1"/>
  <c r="AR110" i="1" s="1"/>
  <c r="Z110" i="1"/>
  <c r="AG110" i="1" s="1"/>
  <c r="L110" i="1"/>
  <c r="AK109" i="1"/>
  <c r="AR109" i="1" s="1"/>
  <c r="Z109" i="1"/>
  <c r="AG109" i="1" s="1"/>
  <c r="L109" i="1"/>
  <c r="AK108" i="1"/>
  <c r="AR108" i="1" s="1"/>
  <c r="Z108" i="1"/>
  <c r="AG108" i="1" s="1"/>
  <c r="L108" i="1"/>
  <c r="AK107" i="1"/>
  <c r="AR107" i="1" s="1"/>
  <c r="Z107" i="1"/>
  <c r="AG107" i="1" s="1"/>
  <c r="L107" i="1"/>
  <c r="AK106" i="1"/>
  <c r="AR106" i="1" s="1"/>
  <c r="Z106" i="1"/>
  <c r="AG106" i="1" s="1"/>
  <c r="L106" i="1"/>
  <c r="AK105" i="1"/>
  <c r="AR105" i="1" s="1"/>
  <c r="Z105" i="1"/>
  <c r="AG105" i="1" s="1"/>
  <c r="L105" i="1"/>
  <c r="AK104" i="1"/>
  <c r="AR104" i="1" s="1"/>
  <c r="Z104" i="1"/>
  <c r="AG104" i="1" s="1"/>
  <c r="L104" i="1"/>
  <c r="AK103" i="1"/>
  <c r="AR103" i="1" s="1"/>
  <c r="Z103" i="1"/>
  <c r="AG103" i="1" s="1"/>
  <c r="L103" i="1"/>
  <c r="AK102" i="1"/>
  <c r="AR102" i="1" s="1"/>
  <c r="Z102" i="1"/>
  <c r="AG102" i="1" s="1"/>
  <c r="L102" i="1"/>
  <c r="AK101" i="1"/>
  <c r="AR101" i="1" s="1"/>
  <c r="Z101" i="1"/>
  <c r="AG101" i="1" s="1"/>
  <c r="L101" i="1"/>
  <c r="AK100" i="1"/>
  <c r="AR100" i="1" s="1"/>
  <c r="Z100" i="1"/>
  <c r="AG100" i="1" s="1"/>
  <c r="L100" i="1"/>
  <c r="AK99" i="1"/>
  <c r="AR99" i="1" s="1"/>
  <c r="Z99" i="1"/>
  <c r="AG99" i="1" s="1"/>
  <c r="L99" i="1"/>
  <c r="AK98" i="1"/>
  <c r="AR98" i="1" s="1"/>
  <c r="Z98" i="1"/>
  <c r="AG98" i="1" s="1"/>
  <c r="L98" i="1"/>
  <c r="AK97" i="1"/>
  <c r="AR97" i="1" s="1"/>
  <c r="Z97" i="1"/>
  <c r="AG97" i="1" s="1"/>
  <c r="L97" i="1"/>
  <c r="AK96" i="1"/>
  <c r="AR96" i="1" s="1"/>
  <c r="Z96" i="1"/>
  <c r="AG96" i="1" s="1"/>
  <c r="L96" i="1"/>
  <c r="AK95" i="1"/>
  <c r="AR95" i="1" s="1"/>
  <c r="Z95" i="1"/>
  <c r="AG95" i="1" s="1"/>
  <c r="L95" i="1"/>
  <c r="AK94" i="1"/>
  <c r="AR94" i="1" s="1"/>
  <c r="Z94" i="1"/>
  <c r="AG94" i="1" s="1"/>
  <c r="L94" i="1"/>
  <c r="AK93" i="1"/>
  <c r="AR93" i="1" s="1"/>
  <c r="Z93" i="1"/>
  <c r="AG93" i="1" s="1"/>
  <c r="L93" i="1"/>
  <c r="AK92" i="1"/>
  <c r="AR92" i="1" s="1"/>
  <c r="Z92" i="1"/>
  <c r="AG92" i="1" s="1"/>
  <c r="L92" i="1"/>
  <c r="AK91" i="1"/>
  <c r="AR91" i="1" s="1"/>
  <c r="Z91" i="1"/>
  <c r="AG91" i="1" s="1"/>
  <c r="L91" i="1"/>
  <c r="AK90" i="1"/>
  <c r="AR90" i="1" s="1"/>
  <c r="Z90" i="1"/>
  <c r="AG90" i="1" s="1"/>
  <c r="L90" i="1"/>
  <c r="AK89" i="1"/>
  <c r="AR89" i="1" s="1"/>
  <c r="Z89" i="1"/>
  <c r="AG89" i="1" s="1"/>
  <c r="L89" i="1"/>
  <c r="AK88" i="1"/>
  <c r="AR88" i="1" s="1"/>
  <c r="Z88" i="1"/>
  <c r="AG88" i="1" s="1"/>
  <c r="L88" i="1"/>
  <c r="AK87" i="1"/>
  <c r="AR87" i="1" s="1"/>
  <c r="Z87" i="1"/>
  <c r="AG87" i="1" s="1"/>
  <c r="L87" i="1"/>
  <c r="AK86" i="1"/>
  <c r="AR86" i="1" s="1"/>
  <c r="Z86" i="1"/>
  <c r="AG86" i="1" s="1"/>
  <c r="L86" i="1"/>
  <c r="BB85" i="1"/>
  <c r="AK85" i="1"/>
  <c r="AR85" i="1" s="1"/>
  <c r="AS85" i="1" s="1"/>
  <c r="AG85" i="1"/>
  <c r="Z85" i="1"/>
  <c r="L85" i="1"/>
  <c r="BB84" i="1"/>
  <c r="AR84" i="1"/>
  <c r="AK84" i="1"/>
  <c r="Z84" i="1"/>
  <c r="AG84" i="1" s="1"/>
  <c r="AS84" i="1" s="1"/>
  <c r="L84" i="1"/>
  <c r="AS83" i="1"/>
  <c r="W83" i="1" s="1"/>
  <c r="AR83" i="1"/>
  <c r="BB83" i="1" s="1"/>
  <c r="AK83" i="1"/>
  <c r="Z83" i="1"/>
  <c r="AG83" i="1" s="1"/>
  <c r="L83" i="1"/>
  <c r="AR82" i="1"/>
  <c r="BB82" i="1" s="1"/>
  <c r="AK82" i="1"/>
  <c r="Z82" i="1"/>
  <c r="AG82" i="1" s="1"/>
  <c r="AS82" i="1" s="1"/>
  <c r="W82" i="1" s="1"/>
  <c r="L82" i="1"/>
  <c r="AR81" i="1"/>
  <c r="BB81" i="1" s="1"/>
  <c r="AK81" i="1"/>
  <c r="Z81" i="1"/>
  <c r="AG81" i="1" s="1"/>
  <c r="L81" i="1"/>
  <c r="AR80" i="1"/>
  <c r="BB80" i="1" s="1"/>
  <c r="AK80" i="1"/>
  <c r="Z80" i="1"/>
  <c r="AG80" i="1" s="1"/>
  <c r="AK79" i="1"/>
  <c r="AR79" i="1" s="1"/>
  <c r="AG79" i="1"/>
  <c r="Z79" i="1"/>
  <c r="L79" i="1"/>
  <c r="AR78" i="1"/>
  <c r="AS78" i="1" s="1"/>
  <c r="W78" i="1" s="1"/>
  <c r="AK78" i="1"/>
  <c r="AG78" i="1"/>
  <c r="Z78" i="1"/>
  <c r="L78" i="1"/>
  <c r="AK77" i="1"/>
  <c r="AR77" i="1" s="1"/>
  <c r="AG77" i="1"/>
  <c r="Z77" i="1"/>
  <c r="L77" i="1"/>
  <c r="BB76" i="1"/>
  <c r="AR76" i="1"/>
  <c r="AS76" i="1" s="1"/>
  <c r="W76" i="1" s="1"/>
  <c r="AK76" i="1"/>
  <c r="AG76" i="1"/>
  <c r="Z76" i="1"/>
  <c r="L76" i="1"/>
  <c r="AK75" i="1"/>
  <c r="AR75" i="1" s="1"/>
  <c r="AG75" i="1"/>
  <c r="Z75" i="1"/>
  <c r="L75" i="1"/>
  <c r="AR74" i="1"/>
  <c r="AS74" i="1" s="1"/>
  <c r="W74" i="1" s="1"/>
  <c r="AK74" i="1"/>
  <c r="AG74" i="1"/>
  <c r="Z74" i="1"/>
  <c r="L74" i="1"/>
  <c r="AK73" i="1"/>
  <c r="AR73" i="1" s="1"/>
  <c r="AG73" i="1"/>
  <c r="Z73" i="1"/>
  <c r="L73" i="1"/>
  <c r="BB72" i="1"/>
  <c r="AR72" i="1"/>
  <c r="AS72" i="1" s="1"/>
  <c r="W72" i="1" s="1"/>
  <c r="AK72" i="1"/>
  <c r="AG72" i="1"/>
  <c r="Z72" i="1"/>
  <c r="L72" i="1"/>
  <c r="AK71" i="1"/>
  <c r="AR71" i="1" s="1"/>
  <c r="AG71" i="1"/>
  <c r="Z71" i="1"/>
  <c r="L71" i="1"/>
  <c r="AR70" i="1"/>
  <c r="AS70" i="1" s="1"/>
  <c r="W70" i="1" s="1"/>
  <c r="AK70" i="1"/>
  <c r="AG70" i="1"/>
  <c r="Z70" i="1"/>
  <c r="L70" i="1"/>
  <c r="AR69" i="1"/>
  <c r="AS69" i="1" s="1"/>
  <c r="W69" i="1" s="1"/>
  <c r="AK69" i="1"/>
  <c r="AG69" i="1"/>
  <c r="Z69" i="1"/>
  <c r="L69" i="1"/>
  <c r="BB68" i="1"/>
  <c r="AR68" i="1"/>
  <c r="AS68" i="1" s="1"/>
  <c r="W68" i="1" s="1"/>
  <c r="AK68" i="1"/>
  <c r="AG68" i="1"/>
  <c r="Z68" i="1"/>
  <c r="L68" i="1"/>
  <c r="AK67" i="1"/>
  <c r="AR67" i="1" s="1"/>
  <c r="AG67" i="1"/>
  <c r="Z67" i="1"/>
  <c r="L67" i="1"/>
  <c r="AR66" i="1"/>
  <c r="AS66" i="1" s="1"/>
  <c r="W66" i="1" s="1"/>
  <c r="AK66" i="1"/>
  <c r="AG66" i="1"/>
  <c r="Z66" i="1"/>
  <c r="L66" i="1"/>
  <c r="AR65" i="1"/>
  <c r="AK65" i="1"/>
  <c r="AG65" i="1"/>
  <c r="Z65" i="1"/>
  <c r="L65" i="1"/>
  <c r="BB64" i="1"/>
  <c r="AR64" i="1"/>
  <c r="AS64" i="1" s="1"/>
  <c r="W64" i="1" s="1"/>
  <c r="AK64" i="1"/>
  <c r="AG64" i="1"/>
  <c r="Z64" i="1"/>
  <c r="L64" i="1"/>
  <c r="AK63" i="1"/>
  <c r="AR63" i="1" s="1"/>
  <c r="AG63" i="1"/>
  <c r="Z63" i="1"/>
  <c r="L63" i="1"/>
  <c r="AR62" i="1"/>
  <c r="AS62" i="1" s="1"/>
  <c r="W62" i="1" s="1"/>
  <c r="AK62" i="1"/>
  <c r="AG62" i="1"/>
  <c r="Z62" i="1"/>
  <c r="L62" i="1"/>
  <c r="AR61" i="1"/>
  <c r="AK61" i="1"/>
  <c r="AG61" i="1"/>
  <c r="Z61" i="1"/>
  <c r="L61" i="1"/>
  <c r="BB60" i="1"/>
  <c r="AR60" i="1"/>
  <c r="AS60" i="1" s="1"/>
  <c r="W60" i="1" s="1"/>
  <c r="AK60" i="1"/>
  <c r="AG60" i="1"/>
  <c r="Z60" i="1"/>
  <c r="L60" i="1"/>
  <c r="AK59" i="1"/>
  <c r="AR59" i="1" s="1"/>
  <c r="AG59" i="1"/>
  <c r="Z59" i="1"/>
  <c r="L59" i="1"/>
  <c r="AR58" i="1"/>
  <c r="AS58" i="1" s="1"/>
  <c r="W58" i="1" s="1"/>
  <c r="AK58" i="1"/>
  <c r="AG58" i="1"/>
  <c r="Z58" i="1"/>
  <c r="L58" i="1"/>
  <c r="AK57" i="1"/>
  <c r="AR57" i="1" s="1"/>
  <c r="AG57" i="1"/>
  <c r="Z57" i="1"/>
  <c r="L57" i="1"/>
  <c r="BB56" i="1"/>
  <c r="AR56" i="1"/>
  <c r="AS56" i="1" s="1"/>
  <c r="W56" i="1" s="1"/>
  <c r="AK56" i="1"/>
  <c r="AG56" i="1"/>
  <c r="Z56" i="1"/>
  <c r="L56" i="1"/>
  <c r="AK55" i="1"/>
  <c r="AR55" i="1" s="1"/>
  <c r="AG55" i="1"/>
  <c r="Z55" i="1"/>
  <c r="L55" i="1"/>
  <c r="BB54" i="1"/>
  <c r="AS54" i="1"/>
  <c r="W54" i="1" s="1"/>
  <c r="AR54" i="1"/>
  <c r="AK54" i="1"/>
  <c r="AG54" i="1"/>
  <c r="Z54" i="1"/>
  <c r="L54" i="1"/>
  <c r="AR53" i="1"/>
  <c r="BB53" i="1" s="1"/>
  <c r="AK53" i="1"/>
  <c r="AG53" i="1"/>
  <c r="Z53" i="1"/>
  <c r="L53" i="1"/>
  <c r="AK52" i="1"/>
  <c r="AR52" i="1" s="1"/>
  <c r="AG52" i="1"/>
  <c r="Z52" i="1"/>
  <c r="L52" i="1"/>
  <c r="AR51" i="1"/>
  <c r="BB51" i="1" s="1"/>
  <c r="AK51" i="1"/>
  <c r="AG51" i="1"/>
  <c r="AS51" i="1" s="1"/>
  <c r="W51" i="1" s="1"/>
  <c r="Z51" i="1"/>
  <c r="L51" i="1"/>
  <c r="AR50" i="1"/>
  <c r="BB50" i="1" s="1"/>
  <c r="AK50" i="1"/>
  <c r="AG50" i="1"/>
  <c r="Z50" i="1"/>
  <c r="L50" i="1"/>
  <c r="AK48" i="1"/>
  <c r="AR48" i="1" s="1"/>
  <c r="AG48" i="1"/>
  <c r="Z48" i="1"/>
  <c r="L48" i="1"/>
  <c r="BB47" i="1"/>
  <c r="AR47" i="1"/>
  <c r="AS47" i="1" s="1"/>
  <c r="W47" i="1" s="1"/>
  <c r="AK47" i="1"/>
  <c r="AG47" i="1"/>
  <c r="Z47" i="1"/>
  <c r="L47" i="1"/>
  <c r="AK46" i="1"/>
  <c r="AR46" i="1" s="1"/>
  <c r="AG46" i="1"/>
  <c r="Z46" i="1"/>
  <c r="L46" i="1"/>
  <c r="BB45" i="1"/>
  <c r="AS45" i="1"/>
  <c r="W45" i="1" s="1"/>
  <c r="AR45" i="1"/>
  <c r="AK45" i="1"/>
  <c r="AG45" i="1"/>
  <c r="Z45" i="1"/>
  <c r="L45" i="1"/>
  <c r="AR44" i="1"/>
  <c r="BB44" i="1" s="1"/>
  <c r="AK44" i="1"/>
  <c r="AG44" i="1"/>
  <c r="Z44" i="1"/>
  <c r="L44" i="1"/>
  <c r="AK43" i="1"/>
  <c r="AR43" i="1" s="1"/>
  <c r="AG43" i="1"/>
  <c r="Z43" i="1"/>
  <c r="L43" i="1"/>
  <c r="AR42" i="1"/>
  <c r="BB42" i="1" s="1"/>
  <c r="AK42" i="1"/>
  <c r="AG42" i="1"/>
  <c r="AS42" i="1" s="1"/>
  <c r="W42" i="1" s="1"/>
  <c r="Z42" i="1"/>
  <c r="L42" i="1"/>
  <c r="AR41" i="1"/>
  <c r="BB41" i="1" s="1"/>
  <c r="AK41" i="1"/>
  <c r="AG41" i="1"/>
  <c r="Z41" i="1"/>
  <c r="L41" i="1"/>
  <c r="AK40" i="1"/>
  <c r="AR40" i="1" s="1"/>
  <c r="AG40" i="1"/>
  <c r="Z40" i="1"/>
  <c r="L40" i="1"/>
  <c r="AR39" i="1"/>
  <c r="BB39" i="1" s="1"/>
  <c r="AK39" i="1"/>
  <c r="AG39" i="1"/>
  <c r="Z39" i="1"/>
  <c r="L39" i="1"/>
  <c r="AK38" i="1"/>
  <c r="AR38" i="1" s="1"/>
  <c r="AG38" i="1"/>
  <c r="Z38" i="1"/>
  <c r="L38" i="1"/>
  <c r="BB37" i="1"/>
  <c r="AS37" i="1"/>
  <c r="W37" i="1" s="1"/>
  <c r="AR37" i="1"/>
  <c r="AK37" i="1"/>
  <c r="AG37" i="1"/>
  <c r="Z37" i="1"/>
  <c r="L37" i="1"/>
  <c r="AR36" i="1"/>
  <c r="BB36" i="1" s="1"/>
  <c r="AK36" i="1"/>
  <c r="AG36" i="1"/>
  <c r="Z36" i="1"/>
  <c r="L36" i="1"/>
  <c r="AK35" i="1"/>
  <c r="AR35" i="1" s="1"/>
  <c r="AG35" i="1"/>
  <c r="Z35" i="1"/>
  <c r="L35" i="1"/>
  <c r="AR34" i="1"/>
  <c r="BB34" i="1" s="1"/>
  <c r="AK34" i="1"/>
  <c r="AG34" i="1"/>
  <c r="AS34" i="1" s="1"/>
  <c r="W34" i="1" s="1"/>
  <c r="Z34" i="1"/>
  <c r="L34" i="1"/>
  <c r="AR33" i="1"/>
  <c r="BB33" i="1" s="1"/>
  <c r="AK33" i="1"/>
  <c r="Z33" i="1"/>
  <c r="AG33" i="1" s="1"/>
  <c r="L33" i="1"/>
  <c r="AK32" i="1"/>
  <c r="AR32" i="1" s="1"/>
  <c r="AG32" i="1"/>
  <c r="Z32" i="1"/>
  <c r="L32" i="1"/>
  <c r="AM31" i="1"/>
  <c r="AK31" i="1"/>
  <c r="AR31" i="1" s="1"/>
  <c r="AG31" i="1"/>
  <c r="Z31" i="1"/>
  <c r="L31" i="1"/>
  <c r="AM30" i="1"/>
  <c r="AM116" i="1" s="1"/>
  <c r="AK30" i="1"/>
  <c r="AR30" i="1" s="1"/>
  <c r="Z30" i="1"/>
  <c r="AG30" i="1" s="1"/>
  <c r="L30" i="1"/>
  <c r="AK29" i="1"/>
  <c r="AR29" i="1" s="1"/>
  <c r="Z29" i="1"/>
  <c r="AG29" i="1" s="1"/>
  <c r="L29" i="1"/>
  <c r="BB28" i="1"/>
  <c r="AR28" i="1"/>
  <c r="AS28" i="1" s="1"/>
  <c r="W28" i="1" s="1"/>
  <c r="AK28" i="1"/>
  <c r="Z28" i="1"/>
  <c r="AG28" i="1" s="1"/>
  <c r="L28" i="1"/>
  <c r="AK27" i="1"/>
  <c r="AR27" i="1" s="1"/>
  <c r="Z27" i="1"/>
  <c r="AG27" i="1" s="1"/>
  <c r="L27" i="1"/>
  <c r="AS26" i="1"/>
  <c r="W26" i="1" s="1"/>
  <c r="AR26" i="1"/>
  <c r="BB26" i="1" s="1"/>
  <c r="AK26" i="1"/>
  <c r="Z26" i="1"/>
  <c r="AG26" i="1" s="1"/>
  <c r="L26" i="1"/>
  <c r="AR25" i="1"/>
  <c r="BB25" i="1" s="1"/>
  <c r="AK25" i="1"/>
  <c r="Z25" i="1"/>
  <c r="AG25" i="1" s="1"/>
  <c r="L25" i="1"/>
  <c r="AK24" i="1"/>
  <c r="AR24" i="1" s="1"/>
  <c r="AG24" i="1"/>
  <c r="Z24" i="1"/>
  <c r="L24" i="1"/>
  <c r="AK23" i="1"/>
  <c r="AR23" i="1" s="1"/>
  <c r="AG23" i="1"/>
  <c r="Z23" i="1"/>
  <c r="L23" i="1"/>
  <c r="AK22" i="1"/>
  <c r="AR22" i="1" s="1"/>
  <c r="AG22" i="1"/>
  <c r="Z22" i="1"/>
  <c r="L22" i="1"/>
  <c r="AK21" i="1"/>
  <c r="AR21" i="1" s="1"/>
  <c r="AG21" i="1"/>
  <c r="Z21" i="1"/>
  <c r="L21" i="1"/>
  <c r="AK20" i="1"/>
  <c r="AR20" i="1" s="1"/>
  <c r="AG20" i="1"/>
  <c r="Z20" i="1"/>
  <c r="L20" i="1"/>
  <c r="AK19" i="1"/>
  <c r="AR19" i="1" s="1"/>
  <c r="AG19" i="1"/>
  <c r="Z19" i="1"/>
  <c r="L19" i="1"/>
  <c r="AK18" i="1"/>
  <c r="AR18" i="1" s="1"/>
  <c r="AG18" i="1"/>
  <c r="Z18" i="1"/>
  <c r="L18" i="1"/>
  <c r="AK17" i="1"/>
  <c r="AR17" i="1" s="1"/>
  <c r="AG17" i="1"/>
  <c r="Z17" i="1"/>
  <c r="L17" i="1"/>
  <c r="AK16" i="1"/>
  <c r="AR16" i="1" s="1"/>
  <c r="AG16" i="1"/>
  <c r="Z16" i="1"/>
  <c r="L16" i="1"/>
  <c r="AK15" i="1"/>
  <c r="AR15" i="1" s="1"/>
  <c r="AG15" i="1"/>
  <c r="Z15" i="1"/>
  <c r="L15" i="1"/>
  <c r="AK14" i="1"/>
  <c r="AR14" i="1" s="1"/>
  <c r="AG14" i="1"/>
  <c r="Z14" i="1"/>
  <c r="L14" i="1"/>
  <c r="AK13" i="1"/>
  <c r="AR13" i="1" s="1"/>
  <c r="AG13" i="1"/>
  <c r="Z13" i="1"/>
  <c r="L13" i="1"/>
  <c r="AK12" i="1"/>
  <c r="AR12" i="1" s="1"/>
  <c r="AG12" i="1"/>
  <c r="Z12" i="1"/>
  <c r="L12" i="1"/>
  <c r="AK11" i="1"/>
  <c r="AR11" i="1" s="1"/>
  <c r="AG11" i="1"/>
  <c r="Z11" i="1"/>
  <c r="L11" i="1"/>
  <c r="AG10" i="1"/>
  <c r="Z10" i="1"/>
  <c r="W10" i="1"/>
  <c r="L10" i="1"/>
  <c r="AK9" i="1"/>
  <c r="AR9" i="1" s="1"/>
  <c r="AG9" i="1"/>
  <c r="Z9" i="1"/>
  <c r="L9" i="1"/>
  <c r="AK8" i="1"/>
  <c r="AR8" i="1" s="1"/>
  <c r="AG8" i="1"/>
  <c r="Z8" i="1"/>
  <c r="L8" i="1"/>
  <c r="AK7" i="1"/>
  <c r="Z7" i="1"/>
  <c r="Z5" i="1" s="1"/>
  <c r="L7" i="1"/>
  <c r="AQ5" i="1"/>
  <c r="AP5" i="1"/>
  <c r="AO5" i="1"/>
  <c r="AN5" i="1"/>
  <c r="AM5" i="1"/>
  <c r="AL5" i="1"/>
  <c r="AJ5" i="1"/>
  <c r="AI5" i="1"/>
  <c r="AF5" i="1"/>
  <c r="AF4" i="1" s="1"/>
  <c r="AE5" i="1"/>
  <c r="AD5" i="1"/>
  <c r="AD4" i="1" s="1"/>
  <c r="AC5" i="1"/>
  <c r="AB5" i="1"/>
  <c r="AA5" i="1"/>
  <c r="AA4" i="1" s="1"/>
  <c r="Y5" i="1"/>
  <c r="Y4" i="1" s="1"/>
  <c r="X5" i="1"/>
  <c r="X4" i="1" s="1"/>
  <c r="AE4" i="1"/>
  <c r="AC4" i="1"/>
  <c r="AB4" i="1"/>
  <c r="AJ2" i="1"/>
  <c r="AJ117" i="1" s="1"/>
  <c r="AI2" i="1"/>
  <c r="AI117" i="1" s="1"/>
  <c r="Z2" i="1"/>
  <c r="BB9" i="1" l="1"/>
  <c r="AS9" i="1"/>
  <c r="W9" i="1" s="1"/>
  <c r="BB23" i="1"/>
  <c r="AS23" i="1"/>
  <c r="W23" i="1" s="1"/>
  <c r="AS71" i="1"/>
  <c r="W71" i="1" s="1"/>
  <c r="BB71" i="1"/>
  <c r="BB43" i="1"/>
  <c r="AS43" i="1"/>
  <c r="W43" i="1" s="1"/>
  <c r="AS46" i="1"/>
  <c r="W46" i="1" s="1"/>
  <c r="BB46" i="1"/>
  <c r="BB52" i="1"/>
  <c r="AS52" i="1"/>
  <c r="W52" i="1" s="1"/>
  <c r="AS55" i="1"/>
  <c r="W55" i="1" s="1"/>
  <c r="BB55" i="1"/>
  <c r="BB19" i="1"/>
  <c r="AS19" i="1"/>
  <c r="W19" i="1" s="1"/>
  <c r="AS38" i="1"/>
  <c r="W38" i="1" s="1"/>
  <c r="BB38" i="1"/>
  <c r="AS73" i="1"/>
  <c r="W73" i="1" s="1"/>
  <c r="BB73" i="1"/>
  <c r="BB21" i="1"/>
  <c r="AS21" i="1"/>
  <c r="W21" i="1" s="1"/>
  <c r="BB40" i="1"/>
  <c r="AS40" i="1"/>
  <c r="W40" i="1" s="1"/>
  <c r="BB48" i="1"/>
  <c r="AS48" i="1"/>
  <c r="W48" i="1" s="1"/>
  <c r="BB57" i="1"/>
  <c r="AS57" i="1"/>
  <c r="W57" i="1" s="1"/>
  <c r="AS75" i="1"/>
  <c r="W75" i="1" s="1"/>
  <c r="BB75" i="1"/>
  <c r="BB17" i="1"/>
  <c r="AS17" i="1"/>
  <c r="W17" i="1" s="1"/>
  <c r="AS27" i="1"/>
  <c r="W27" i="1" s="1"/>
  <c r="BB27" i="1"/>
  <c r="AS63" i="1"/>
  <c r="W63" i="1" s="1"/>
  <c r="BB63" i="1"/>
  <c r="BB35" i="1"/>
  <c r="AS35" i="1"/>
  <c r="W35" i="1" s="1"/>
  <c r="BB16" i="1"/>
  <c r="AS16" i="1"/>
  <c r="W16" i="1" s="1"/>
  <c r="W122" i="1" s="1"/>
  <c r="BB18" i="1"/>
  <c r="AS18" i="1"/>
  <c r="W18" i="1" s="1"/>
  <c r="BB24" i="1"/>
  <c r="AS24" i="1"/>
  <c r="W24" i="1" s="1"/>
  <c r="AS59" i="1"/>
  <c r="W59" i="1" s="1"/>
  <c r="BB59" i="1"/>
  <c r="AS67" i="1"/>
  <c r="W67" i="1" s="1"/>
  <c r="BB67" i="1"/>
  <c r="BB15" i="1"/>
  <c r="AS15" i="1"/>
  <c r="W15" i="1" s="1"/>
  <c r="BB31" i="1"/>
  <c r="AS31" i="1"/>
  <c r="W31" i="1" s="1"/>
  <c r="BB12" i="1"/>
  <c r="AS12" i="1"/>
  <c r="W12" i="1" s="1"/>
  <c r="BB20" i="1"/>
  <c r="AS20" i="1"/>
  <c r="W20" i="1" s="1"/>
  <c r="BB32" i="1"/>
  <c r="AS32" i="1"/>
  <c r="W32" i="1" s="1"/>
  <c r="AS77" i="1"/>
  <c r="W77" i="1" s="1"/>
  <c r="BB77" i="1"/>
  <c r="BB11" i="1"/>
  <c r="AS11" i="1"/>
  <c r="W11" i="1" s="1"/>
  <c r="BB29" i="1"/>
  <c r="AS29" i="1"/>
  <c r="W29" i="1" s="1"/>
  <c r="BB30" i="1"/>
  <c r="AS30" i="1"/>
  <c r="W30" i="1" s="1"/>
  <c r="BB8" i="1"/>
  <c r="AS8" i="1"/>
  <c r="W8" i="1" s="1"/>
  <c r="BB22" i="1"/>
  <c r="AS22" i="1"/>
  <c r="W22" i="1" s="1"/>
  <c r="AS79" i="1"/>
  <c r="W79" i="1" s="1"/>
  <c r="BB79" i="1"/>
  <c r="BB13" i="1"/>
  <c r="AS13" i="1"/>
  <c r="W13" i="1" s="1"/>
  <c r="BB14" i="1"/>
  <c r="AS14" i="1"/>
  <c r="W14" i="1" s="1"/>
  <c r="Z120" i="1"/>
  <c r="Z4" i="1"/>
  <c r="AK2" i="1"/>
  <c r="AS25" i="1"/>
  <c r="W25" i="1" s="1"/>
  <c r="AS36" i="1"/>
  <c r="W36" i="1" s="1"/>
  <c r="AS44" i="1"/>
  <c r="W44" i="1" s="1"/>
  <c r="AS53" i="1"/>
  <c r="W53" i="1" s="1"/>
  <c r="BB87" i="1"/>
  <c r="AS87" i="1"/>
  <c r="W87" i="1" s="1"/>
  <c r="BB89" i="1"/>
  <c r="AS89" i="1"/>
  <c r="W89" i="1" s="1"/>
  <c r="BB91" i="1"/>
  <c r="AS91" i="1"/>
  <c r="W91" i="1" s="1"/>
  <c r="BB93" i="1"/>
  <c r="AS93" i="1"/>
  <c r="W93" i="1" s="1"/>
  <c r="BB95" i="1"/>
  <c r="AS95" i="1"/>
  <c r="W95" i="1" s="1"/>
  <c r="BB97" i="1"/>
  <c r="AS97" i="1"/>
  <c r="W97" i="1" s="1"/>
  <c r="BB99" i="1"/>
  <c r="AS99" i="1"/>
  <c r="W99" i="1" s="1"/>
  <c r="BB101" i="1"/>
  <c r="AS101" i="1"/>
  <c r="W101" i="1" s="1"/>
  <c r="BB103" i="1"/>
  <c r="AS103" i="1"/>
  <c r="W103" i="1" s="1"/>
  <c r="BB105" i="1"/>
  <c r="AS105" i="1"/>
  <c r="W105" i="1" s="1"/>
  <c r="BB107" i="1"/>
  <c r="AS107" i="1"/>
  <c r="W107" i="1" s="1"/>
  <c r="BB109" i="1"/>
  <c r="AS109" i="1"/>
  <c r="W109" i="1" s="1"/>
  <c r="BB111" i="1"/>
  <c r="AS111" i="1"/>
  <c r="W111" i="1" s="1"/>
  <c r="AS33" i="1"/>
  <c r="W33" i="1" s="1"/>
  <c r="AS41" i="1"/>
  <c r="W41" i="1" s="1"/>
  <c r="AS50" i="1"/>
  <c r="W50" i="1" s="1"/>
  <c r="BB58" i="1"/>
  <c r="BB62" i="1"/>
  <c r="BB66" i="1"/>
  <c r="BB70" i="1"/>
  <c r="BB74" i="1"/>
  <c r="BB78" i="1"/>
  <c r="AS114" i="1"/>
  <c r="W114" i="1" s="1"/>
  <c r="AS61" i="1"/>
  <c r="W61" i="1" s="1"/>
  <c r="AS65" i="1"/>
  <c r="W65" i="1" s="1"/>
  <c r="AS81" i="1"/>
  <c r="W81" i="1" s="1"/>
  <c r="AG7" i="1"/>
  <c r="AK116" i="1"/>
  <c r="AR7" i="1"/>
  <c r="AK5" i="1"/>
  <c r="AS39" i="1"/>
  <c r="W39" i="1" s="1"/>
  <c r="BB61" i="1"/>
  <c r="BB65" i="1"/>
  <c r="BB69" i="1"/>
  <c r="BB86" i="1"/>
  <c r="AS86" i="1"/>
  <c r="BB88" i="1"/>
  <c r="AS88" i="1"/>
  <c r="W88" i="1" s="1"/>
  <c r="BB90" i="1"/>
  <c r="AS90" i="1"/>
  <c r="W90" i="1" s="1"/>
  <c r="BB92" i="1"/>
  <c r="AS92" i="1"/>
  <c r="W92" i="1" s="1"/>
  <c r="BB94" i="1"/>
  <c r="AS94" i="1"/>
  <c r="W94" i="1" s="1"/>
  <c r="BB96" i="1"/>
  <c r="AS96" i="1"/>
  <c r="W96" i="1" s="1"/>
  <c r="BB98" i="1"/>
  <c r="AS98" i="1"/>
  <c r="W98" i="1" s="1"/>
  <c r="BB100" i="1"/>
  <c r="AS100" i="1"/>
  <c r="W100" i="1" s="1"/>
  <c r="BB102" i="1"/>
  <c r="AS102" i="1"/>
  <c r="W102" i="1" s="1"/>
  <c r="BB104" i="1"/>
  <c r="AS104" i="1"/>
  <c r="W104" i="1" s="1"/>
  <c r="BB106" i="1"/>
  <c r="AS106" i="1"/>
  <c r="W106" i="1" s="1"/>
  <c r="BB108" i="1"/>
  <c r="AS108" i="1"/>
  <c r="W108" i="1" s="1"/>
  <c r="BB110" i="1"/>
  <c r="AS110" i="1"/>
  <c r="W110" i="1" s="1"/>
  <c r="Y123" i="1"/>
  <c r="Y124" i="1" s="1"/>
  <c r="Y125" i="1" s="1"/>
  <c r="Y128" i="1"/>
  <c r="Y130" i="1" s="1"/>
  <c r="AK117" i="1"/>
  <c r="AS80" i="1"/>
  <c r="W80" i="1" s="1"/>
  <c r="AS113" i="1"/>
  <c r="W113" i="1" s="1"/>
  <c r="AR116" i="1" l="1"/>
  <c r="BB7" i="1"/>
  <c r="AS7" i="1"/>
  <c r="AR5" i="1"/>
  <c r="AG116" i="1"/>
  <c r="AG5" i="1"/>
  <c r="AG4" i="1" s="1"/>
  <c r="Y120" i="1"/>
  <c r="W133" i="1"/>
  <c r="Z133" i="1" s="1"/>
  <c r="Z135" i="1" s="1"/>
  <c r="Z122" i="1"/>
  <c r="V122" i="1"/>
  <c r="AR4" i="1" l="1"/>
  <c r="AN4" i="1"/>
  <c r="AL4" i="1"/>
  <c r="AQ4" i="1"/>
  <c r="AI4" i="1"/>
  <c r="AJ4" i="1"/>
  <c r="AO4" i="1"/>
  <c r="AM4" i="1"/>
  <c r="AS116" i="1"/>
  <c r="W116" i="1" s="1"/>
  <c r="AS5" i="1"/>
  <c r="W7" i="1"/>
  <c r="W5" i="1" s="1"/>
  <c r="W4" i="1" s="1"/>
  <c r="BB5" i="1"/>
  <c r="BB4" i="1" s="1"/>
  <c r="BB116" i="1"/>
  <c r="AK4" i="1"/>
  <c r="AS4" i="1" l="1"/>
  <c r="AP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Saelee</author>
  </authors>
  <commentList>
    <comment ref="N12" authorId="0" shapeId="0" xr:uid="{08DE80D5-B6F4-452D-99F7-42ACEF5E7F33}">
      <text>
        <r>
          <rPr>
            <b/>
            <sz val="9"/>
            <color indexed="81"/>
            <rFont val="Tahoma"/>
            <family val="2"/>
          </rPr>
          <t>John Saelee:</t>
        </r>
        <r>
          <rPr>
            <sz val="9"/>
            <color indexed="81"/>
            <rFont val="Tahoma"/>
            <family val="2"/>
          </rPr>
          <t xml:space="preserve">
May '20: $2.445M of STIP allocated to AlamedaCTC for ROW, State-Only. Caltrans is implementing the Con phase. August '20: $16.816M STIP (and $4.152M ATP) allocated to Caltrans for Phase 1 (2323A) Con, starting 12/2020. Phase 2 (2323B) allocation of $19.523M balance is Est. Dec 2020 w/ Con start: 4/2021.</t>
        </r>
      </text>
    </comment>
  </commentList>
</comments>
</file>

<file path=xl/sharedStrings.xml><?xml version="1.0" encoding="utf-8"?>
<sst xmlns="http://schemas.openxmlformats.org/spreadsheetml/2006/main" count="1234" uniqueCount="473">
  <si>
    <t>Remarks</t>
  </si>
  <si>
    <t>Field Review (mm/dd/yy)</t>
  </si>
  <si>
    <t>RFA Submission
 (EDS or Actual)
(mm/dd/yy)</t>
  </si>
  <si>
    <t>TIP Prog Year</t>
  </si>
  <si>
    <t>Conf in Plan</t>
  </si>
  <si>
    <t>Project List</t>
  </si>
  <si>
    <t>Remaining</t>
  </si>
  <si>
    <t>Obligations</t>
  </si>
  <si>
    <t>Total</t>
  </si>
  <si>
    <t>Fund Type</t>
  </si>
  <si>
    <t xml:space="preserve">Total </t>
  </si>
  <si>
    <t>CTC Allocation</t>
  </si>
  <si>
    <t>Obligation</t>
  </si>
  <si>
    <t>Balance</t>
  </si>
  <si>
    <t>STP</t>
  </si>
  <si>
    <t>CMAQ</t>
  </si>
  <si>
    <t>STP/CMAQ</t>
  </si>
  <si>
    <t xml:space="preserve"> HSIP</t>
  </si>
  <si>
    <t>HBP</t>
  </si>
  <si>
    <t>RTIP</t>
  </si>
  <si>
    <t>ATP</t>
  </si>
  <si>
    <t>SB1</t>
  </si>
  <si>
    <t>Earmark</t>
  </si>
  <si>
    <t>EARMARK</t>
  </si>
  <si>
    <t>Programmed</t>
  </si>
  <si>
    <t>Enter comments or additional information.
Provide contact names &amp;  phone numbers or email addresses for questions.</t>
  </si>
  <si>
    <t>County</t>
  </si>
  <si>
    <t>Local Agency</t>
  </si>
  <si>
    <t>TIP ID</t>
  </si>
  <si>
    <t>FMS ID</t>
  </si>
  <si>
    <t>Unique ID</t>
  </si>
  <si>
    <t>Program</t>
  </si>
  <si>
    <t>Fund Source</t>
  </si>
  <si>
    <t>FPN</t>
  </si>
  <si>
    <t>Phase</t>
  </si>
  <si>
    <t>Project Title</t>
  </si>
  <si>
    <t>Latest Action</t>
  </si>
  <si>
    <t>Planned</t>
  </si>
  <si>
    <r>
      <rPr>
        <b/>
        <sz val="9"/>
        <color rgb="FFFF0000"/>
        <rFont val="Calibri"/>
        <family val="2"/>
        <scheme val="minor"/>
      </rPr>
      <t>Planned</t>
    </r>
    <r>
      <rPr>
        <b/>
        <sz val="9"/>
        <rFont val="Calibri"/>
        <family val="2"/>
        <scheme val="minor"/>
      </rPr>
      <t xml:space="preserve"> or</t>
    </r>
  </si>
  <si>
    <t>Oblig/Alloc</t>
  </si>
  <si>
    <t>Oblig</t>
  </si>
  <si>
    <t>Dated Added</t>
  </si>
  <si>
    <t xml:space="preserve">Entered in </t>
  </si>
  <si>
    <t>Status</t>
  </si>
  <si>
    <t>Date</t>
  </si>
  <si>
    <t>Award</t>
  </si>
  <si>
    <t>Field Review</t>
  </si>
  <si>
    <t>Deadline</t>
  </si>
  <si>
    <t>to Plan</t>
  </si>
  <si>
    <t>FMS</t>
  </si>
  <si>
    <t>Sponsor</t>
  </si>
  <si>
    <t>Prefix</t>
  </si>
  <si>
    <t>LoCode</t>
  </si>
  <si>
    <t>Proj #</t>
  </si>
  <si>
    <t>Action Date</t>
  </si>
  <si>
    <t>Planned Award</t>
  </si>
  <si>
    <t>Planned Oblig</t>
  </si>
  <si>
    <t>HSIP</t>
  </si>
  <si>
    <t>Seismic</t>
  </si>
  <si>
    <t>Oblig Amount</t>
  </si>
  <si>
    <t>Oblig Date</t>
  </si>
  <si>
    <t>STIP</t>
  </si>
  <si>
    <t>RFA</t>
  </si>
  <si>
    <t>Prog Year</t>
  </si>
  <si>
    <t>Resp'd?</t>
  </si>
  <si>
    <t>DATE</t>
  </si>
  <si>
    <t>Alameda</t>
  </si>
  <si>
    <t>ALA170049</t>
  </si>
  <si>
    <t>ATP-ST-T5-3-FED</t>
  </si>
  <si>
    <t>ATP-ST</t>
  </si>
  <si>
    <t>ATP-FED</t>
  </si>
  <si>
    <t>PSE</t>
  </si>
  <si>
    <t>Central Avenue Safety Improvements</t>
  </si>
  <si>
    <t>4/2020 (PID)</t>
  </si>
  <si>
    <t>8/28 - Project will be moved out to FFY 21/22. Waiting for CTC Action</t>
  </si>
  <si>
    <t>CON</t>
  </si>
  <si>
    <t>8/28 - Project will be moved out to FFY 21/22. Waiting for CTC Action.</t>
  </si>
  <si>
    <t>ALA170074</t>
  </si>
  <si>
    <t>STP-T5-OBAG2-CO</t>
  </si>
  <si>
    <t>OBAG 2</t>
  </si>
  <si>
    <t>Alameda City-Wide Pavemnet Rehabilitation</t>
  </si>
  <si>
    <t>Alameda County</t>
  </si>
  <si>
    <t>ALA130018</t>
  </si>
  <si>
    <t>STPL</t>
  </si>
  <si>
    <t>160</t>
  </si>
  <si>
    <t>Alameda Co-Various Streets and Roads Preservation</t>
  </si>
  <si>
    <t>Albany</t>
  </si>
  <si>
    <t>ALA170088</t>
  </si>
  <si>
    <t>San Pablo Ave &amp; Buchanan St Pedestrian Imps.</t>
  </si>
  <si>
    <t>8/28 - Project will be moved out to FFY 21/22. Plan to obligate June 2021</t>
  </si>
  <si>
    <t xml:space="preserve">Alameda </t>
  </si>
  <si>
    <t>ACTC</t>
  </si>
  <si>
    <t>ALA050079</t>
  </si>
  <si>
    <t>RIP-T5-18-FED-ALA</t>
  </si>
  <si>
    <t>RTIP-FED</t>
  </si>
  <si>
    <t>I-80 Gilman Interchange Improvements</t>
  </si>
  <si>
    <t>6/2018 (NEPA)</t>
  </si>
  <si>
    <t>RIP-T5-20-FED-ALA</t>
  </si>
  <si>
    <t>AC Transit</t>
  </si>
  <si>
    <t>AC Transit Purchase buses for Transbay service</t>
  </si>
  <si>
    <t>Hayward</t>
  </si>
  <si>
    <t>ALA170066</t>
  </si>
  <si>
    <t>Winton Ave Complete Street</t>
  </si>
  <si>
    <t>8/28 - Confirmed for FFY20/21</t>
  </si>
  <si>
    <t>Oakland</t>
  </si>
  <si>
    <t>ALA170043</t>
  </si>
  <si>
    <t>ATPL</t>
  </si>
  <si>
    <t>154</t>
  </si>
  <si>
    <t>14th Street: Safe Routes in the City</t>
  </si>
  <si>
    <t>8/28 - Project pushed out to FFY 21/22. Waiting for CTC extension approval</t>
  </si>
  <si>
    <t>8/28 - Project pushed out to FFY 21/22. Waiting for CTC extension approval
3/23 - Ext CON request to 2022 at May CTC meeting.
8/19 - Sponsor will apply for ext by 11/1/19</t>
  </si>
  <si>
    <t>Piedmont</t>
  </si>
  <si>
    <t>ALA170084</t>
  </si>
  <si>
    <t>Piedmont - Oakland Avenue Improvements</t>
  </si>
  <si>
    <t>Contra Costa</t>
  </si>
  <si>
    <t>BART</t>
  </si>
  <si>
    <t>CC-170060</t>
  </si>
  <si>
    <t>RIP-T5-18-FED-CC</t>
  </si>
  <si>
    <t>Concord BART Station Modernization</t>
  </si>
  <si>
    <t>8/26 - BART will likely seek an allocation extension per discussion with BART staff and Karl Anderson.</t>
  </si>
  <si>
    <t>Contra Costa County</t>
  </si>
  <si>
    <t>VAR170002</t>
  </si>
  <si>
    <t>H8-04-006</t>
  </si>
  <si>
    <t>HSIP 8</t>
  </si>
  <si>
    <t>HSIPL</t>
  </si>
  <si>
    <t>140</t>
  </si>
  <si>
    <t>Danville Blvd/Orchard Ct Comp Streets H8-</t>
  </si>
  <si>
    <t>Ext to 4/30/21</t>
  </si>
  <si>
    <t>9/1 - The County intends to ask for a time extension due to the COVID virus and has discuss with with Caltrans Local Assistance. They requested us to wait and request this extension closer to the obligation deadline, somewhere in the January time period. 
8/26 - ROW extended? Requested confirmation from CCTA.</t>
  </si>
  <si>
    <t>19/20</t>
  </si>
  <si>
    <t>H8-04-008</t>
  </si>
  <si>
    <t>143</t>
  </si>
  <si>
    <t xml:space="preserve">Byron Highway/Byer Road Safety </t>
  </si>
  <si>
    <t>9/1 - The County intends to ask for a time extension due to the COVID virus and has discuss with with Caltrans Local Assistance. They requested us to wait and request this extension closer to the obligation
8/26 - ROW extended? Requested confirmation from CCTA.</t>
  </si>
  <si>
    <t>H9-04-009</t>
  </si>
  <si>
    <t>HSIP 9</t>
  </si>
  <si>
    <t>H9-04-009 Kirker Pass Road Safety Improvements</t>
  </si>
  <si>
    <t>8/26 - Project will obligated in FFY20/21. Need to change in FMS to 2021
6/6 - Deadline 12/31/21?</t>
  </si>
  <si>
    <t>H9-04-010</t>
  </si>
  <si>
    <t>157</t>
  </si>
  <si>
    <t>H9-04-010 Crockett Area Guardrail Upgrades</t>
  </si>
  <si>
    <t>CC-170020</t>
  </si>
  <si>
    <t>ATP-REG-T5-3-FED</t>
  </si>
  <si>
    <t>ATP-REG</t>
  </si>
  <si>
    <t>151</t>
  </si>
  <si>
    <t>Fred Jackson Way First Mile/Last Mile Connection</t>
  </si>
  <si>
    <t>8/26 - County plans to award in May 2021</t>
  </si>
  <si>
    <t>El Cerrito</t>
  </si>
  <si>
    <t>CC-070046</t>
  </si>
  <si>
    <t>CMAQ-T5-OBAG2-CO</t>
  </si>
  <si>
    <t>PE</t>
  </si>
  <si>
    <t>El Cerrito del Norte Area TOD Complete Street Imps</t>
  </si>
  <si>
    <t>9/1 - PSE funds added, but City will need TIP Revision to update funds/FY</t>
  </si>
  <si>
    <t>Orinda</t>
  </si>
  <si>
    <t>CC-170032</t>
  </si>
  <si>
    <t>021</t>
  </si>
  <si>
    <t>Orinda Way Pavement Rehabilitation</t>
  </si>
  <si>
    <t>VAR170012</t>
  </si>
  <si>
    <t>28C0331</t>
  </si>
  <si>
    <t>HBP-Seismic</t>
  </si>
  <si>
    <t>Bridge</t>
  </si>
  <si>
    <t>STPLZ</t>
  </si>
  <si>
    <t>018</t>
  </si>
  <si>
    <t>ROW</t>
  </si>
  <si>
    <t>Bear Creek Road over San Pablo Creek</t>
  </si>
  <si>
    <t>Pending PDA approval</t>
  </si>
  <si>
    <t>28C0330</t>
  </si>
  <si>
    <t>019</t>
  </si>
  <si>
    <t>Miner Road over San Pablo Creek</t>
  </si>
  <si>
    <t>Pinole</t>
  </si>
  <si>
    <t>CC-170048</t>
  </si>
  <si>
    <t>027</t>
  </si>
  <si>
    <t>Pinole - San Pablo Avenue Rehabilitation</t>
  </si>
  <si>
    <t>9/22 - FR scheduled for 9/24. Will send FPN when received.
8/26 - Pinole submitted field review package to DLAE on 8/18. Field Review has not been scheduled yet.</t>
  </si>
  <si>
    <t>Pittsburg</t>
  </si>
  <si>
    <t>CC-170040</t>
  </si>
  <si>
    <t>CML</t>
  </si>
  <si>
    <t>036</t>
  </si>
  <si>
    <t>Pittsburg BART Pedestrian and Bicycle Connectivity</t>
  </si>
  <si>
    <t>Richmond</t>
  </si>
  <si>
    <t>CC-050076</t>
  </si>
  <si>
    <t>RIP-T4-14-FED-CC</t>
  </si>
  <si>
    <t>050</t>
  </si>
  <si>
    <t>I-80/Central Avenue - Local Portion</t>
  </si>
  <si>
    <t>8/26 - The City will be submitting allocation extension request (seeking 9 months extension to March 2022)</t>
  </si>
  <si>
    <t>San Pablo</t>
  </si>
  <si>
    <t>CC-150017</t>
  </si>
  <si>
    <t>ATP-REG-T4-2-FED</t>
  </si>
  <si>
    <t>017</t>
  </si>
  <si>
    <t>Rumrill Blvd Complete Streets Imps</t>
  </si>
  <si>
    <t>3/23 - Planned allocation October 2020</t>
  </si>
  <si>
    <t>CC-170031</t>
  </si>
  <si>
    <t>022</t>
  </si>
  <si>
    <t>San Pablo - Giant Road Pavement Rehabilitation</t>
  </si>
  <si>
    <t>HSIP-T5-9</t>
  </si>
  <si>
    <t>020</t>
  </si>
  <si>
    <t>Intersection Church/Willow, El Portal/Mission Bell</t>
  </si>
  <si>
    <t>San Ramon</t>
  </si>
  <si>
    <t>CC-170045</t>
  </si>
  <si>
    <t>031</t>
  </si>
  <si>
    <t>Alcosta Boulevard Pavement Rehab</t>
  </si>
  <si>
    <t>Walnut Creek</t>
  </si>
  <si>
    <t>CC-170038</t>
  </si>
  <si>
    <t>030</t>
  </si>
  <si>
    <t>Ygnacio Valley Road Rehabilitation</t>
  </si>
  <si>
    <t>Marin</t>
  </si>
  <si>
    <t>Corte Madera</t>
  </si>
  <si>
    <t>MRN170019</t>
  </si>
  <si>
    <t>CMAQ-T5-OBAG2-CO-SRTS</t>
  </si>
  <si>
    <t>011</t>
  </si>
  <si>
    <t>Corte Madera-Paradise Drive Multiuse Path</t>
  </si>
  <si>
    <t>9/1 - Project confirmed for FFY20/21.</t>
  </si>
  <si>
    <t>Marin County</t>
  </si>
  <si>
    <t>HSIP-T5-7</t>
  </si>
  <si>
    <t>HSIP 7</t>
  </si>
  <si>
    <t>115</t>
  </si>
  <si>
    <t>HSIP7-04-011 - Arterials &amp; Collector Sign Upgrades</t>
  </si>
  <si>
    <t>H9-04-017</t>
  </si>
  <si>
    <t>123</t>
  </si>
  <si>
    <t>Marin Co-Upgrade Non-Standard Guardrails H9-04-017</t>
  </si>
  <si>
    <t>9/1 - Project confirmed for FFY20/21.
6/6 - Deadline 6/30/22?</t>
  </si>
  <si>
    <t>H9-04-016</t>
  </si>
  <si>
    <t>122</t>
  </si>
  <si>
    <t>CON-CE</t>
  </si>
  <si>
    <t>Countywide Signal Upgrade Project (HSIP9-04-016)</t>
  </si>
  <si>
    <t>9/1 - Project confirmed for FFY20/21.
6/6 - Deadline 12/31/21?</t>
  </si>
  <si>
    <t>San Anselmo</t>
  </si>
  <si>
    <t>MRN170020</t>
  </si>
  <si>
    <t>CMAQ-T5-OBAG2-CA-SRTS</t>
  </si>
  <si>
    <t>024</t>
  </si>
  <si>
    <t>San Anselmo Bike Spine</t>
  </si>
  <si>
    <t>MRN170021</t>
  </si>
  <si>
    <t>025</t>
  </si>
  <si>
    <t>Sir Francis Drake Blvd Pavement Rehabilitation</t>
  </si>
  <si>
    <t>San Rafael</t>
  </si>
  <si>
    <t>MRN170012</t>
  </si>
  <si>
    <t>042</t>
  </si>
  <si>
    <t>Francisco Boulevard East Sidewalk Widening</t>
  </si>
  <si>
    <t xml:space="preserve">9/1 - Project confirmed for FFY20/21 </t>
  </si>
  <si>
    <t>H9-04-030</t>
  </si>
  <si>
    <t>043</t>
  </si>
  <si>
    <t>H9-04-030 Third Street Safety Improvements Project</t>
  </si>
  <si>
    <t>9/1 - Project confirmed for FFY20/21 
6/6 - Deadline 6/30/22?</t>
  </si>
  <si>
    <t>Napa</t>
  </si>
  <si>
    <t>American Canyon</t>
  </si>
  <si>
    <t>NAP170006</t>
  </si>
  <si>
    <t>-5470()</t>
  </si>
  <si>
    <t>Green Island Road Class I</t>
  </si>
  <si>
    <t>Napa County</t>
  </si>
  <si>
    <t>NAP170008</t>
  </si>
  <si>
    <t>STP-T5-OBAG2-REG-PCA</t>
  </si>
  <si>
    <t>083</t>
  </si>
  <si>
    <t>Silverado Trail Phase L Rehab</t>
  </si>
  <si>
    <t>NVTA</t>
  </si>
  <si>
    <t>NAP150003</t>
  </si>
  <si>
    <t>Napa Valley Vine Trail - St. Helena to Calistoga</t>
  </si>
  <si>
    <t>9/10 - Plan to allocate at March 2021 meeting
NVTA will request 20 month extension</t>
  </si>
  <si>
    <t>9/10 - Plan to allocate at March 2021 meeting</t>
  </si>
  <si>
    <t>MTC</t>
  </si>
  <si>
    <t>NAP190007</t>
  </si>
  <si>
    <t>STP-T5-OBAG2-REG-AOM</t>
  </si>
  <si>
    <t>Napa Valley Forward: Traffic Calming &amp; Mutlimodal</t>
  </si>
  <si>
    <t>Region</t>
  </si>
  <si>
    <t>MTC050001</t>
  </si>
  <si>
    <t>CMAQ-T5-OBAG2-REG-AOM</t>
  </si>
  <si>
    <t>Bay Area Commuter Benefits Program</t>
  </si>
  <si>
    <t>REG170002</t>
  </si>
  <si>
    <t>Connected Bay Area</t>
  </si>
  <si>
    <t>REG170014</t>
  </si>
  <si>
    <t>Active Operations Management</t>
  </si>
  <si>
    <t>San Francisco</t>
  </si>
  <si>
    <t>SFDPW</t>
  </si>
  <si>
    <t>SF-130001</t>
  </si>
  <si>
    <t>185</t>
  </si>
  <si>
    <t>SF - Better Market Street Transportation Elements</t>
  </si>
  <si>
    <t>AC Authorized</t>
  </si>
  <si>
    <t>8/31 - SFCTA confirmed project for FFY20/21</t>
  </si>
  <si>
    <t>SF-110005</t>
  </si>
  <si>
    <t>EARMARK-T5-RE</t>
  </si>
  <si>
    <t>Great Highway Restoration</t>
  </si>
  <si>
    <t xml:space="preserve">8/31 - SFCTA has begun working with SF Planning, SFPW, and SFMTA to identify a project on the corridor or in the general project area that is consistent with the approved scope of work and can obligate funds by the September 2021 deadline.  </t>
  </si>
  <si>
    <t>SFMTA</t>
  </si>
  <si>
    <t>SF-050024</t>
  </si>
  <si>
    <t>RIP-T5-18-ST-SF</t>
  </si>
  <si>
    <t>SFMTA:Train Control &amp; Trolley Signal Rehab/Replace</t>
  </si>
  <si>
    <t>9/22 - Karl confirmed these RTIP funds have Federal Funds. Waiting for SFCTA for project dates.</t>
  </si>
  <si>
    <t>SFCTA</t>
  </si>
  <si>
    <t>SF-070027</t>
  </si>
  <si>
    <t>01CA0001</t>
  </si>
  <si>
    <t>WB SFOBB on ramp West of YBI</t>
  </si>
  <si>
    <t>FY 19</t>
  </si>
  <si>
    <t>01CA0002</t>
  </si>
  <si>
    <t>026</t>
  </si>
  <si>
    <t>WB I-80 on ramp West of Yerba Buena Island</t>
  </si>
  <si>
    <t>PAST DUE</t>
  </si>
  <si>
    <t>9/1 - As per phone call with Aprile, ROW should be removed. Check with Ross</t>
  </si>
  <si>
    <t>01CA0003</t>
  </si>
  <si>
    <t>EB I-80 off ramp to TI Road  (2 Bridges)</t>
  </si>
  <si>
    <t>01CA0004</t>
  </si>
  <si>
    <t>028</t>
  </si>
  <si>
    <t>Treasure Island Road West of SFOBB</t>
  </si>
  <si>
    <t>01CA0006</t>
  </si>
  <si>
    <t>029</t>
  </si>
  <si>
    <t>Hillcrest Road West of Yerba Buena Island</t>
  </si>
  <si>
    <t>01CA007A</t>
  </si>
  <si>
    <t>01CA007B</t>
  </si>
  <si>
    <t>Treasure Isand Road west of SFOBB</t>
  </si>
  <si>
    <t>01CA0008</t>
  </si>
  <si>
    <t>032</t>
  </si>
  <si>
    <t>Treasure Island road West of SFOBB</t>
  </si>
  <si>
    <t>046</t>
  </si>
  <si>
    <t>Yerba Buena Island (YBI) Ramp Improvements</t>
  </si>
  <si>
    <t>9/1 - Ramps are for all YBI projects. Received E-76 in 2013 for ROW</t>
  </si>
  <si>
    <t>San Mateo</t>
  </si>
  <si>
    <t>Atherton</t>
  </si>
  <si>
    <t>SM-190008</t>
  </si>
  <si>
    <t>Atherton Street Preservation</t>
  </si>
  <si>
    <t>8/31 - Todd confirmed projects for FFY 20/21</t>
  </si>
  <si>
    <t>Belmont</t>
  </si>
  <si>
    <t>SM-170042</t>
  </si>
  <si>
    <t>Ralston Avenue Corridor Bike-Ped Imps</t>
  </si>
  <si>
    <t>Burlingame</t>
  </si>
  <si>
    <t>SM-170015</t>
  </si>
  <si>
    <t>Hoover School Area Sidewalk Impvts (Summit Dr.)</t>
  </si>
  <si>
    <t>Hillsborough</t>
  </si>
  <si>
    <t>SM-170026</t>
  </si>
  <si>
    <t>Hillsborough Street Resurfacing</t>
  </si>
  <si>
    <t>SM-170039</t>
  </si>
  <si>
    <t>Laurie Meadows Ped/Bike Safety Improvements</t>
  </si>
  <si>
    <t>San Mateo County</t>
  </si>
  <si>
    <t>SM-170014</t>
  </si>
  <si>
    <t>081</t>
  </si>
  <si>
    <t>San Mateo Countywide Pavement Maintenance</t>
  </si>
  <si>
    <t>SMCCAG</t>
  </si>
  <si>
    <t>SM-070002</t>
  </si>
  <si>
    <t>RIP-T4-12-FED-SM</t>
  </si>
  <si>
    <t>San Mateo Countywide ITS Improvements</t>
  </si>
  <si>
    <t>South San Francisco</t>
  </si>
  <si>
    <t>Ped. Imp. On W. Orange and Hillsdale (H9-04-031)</t>
  </si>
  <si>
    <t>Santa Clara</t>
  </si>
  <si>
    <t>Los Altos</t>
  </si>
  <si>
    <t>SCL170038</t>
  </si>
  <si>
    <t>Los Altos: Fremont Ave Pavement Preservation</t>
  </si>
  <si>
    <t>7/1 - City completed FR on 11/19. Requested FPN from City.</t>
  </si>
  <si>
    <t>Milpitas</t>
  </si>
  <si>
    <t>SCL170039</t>
  </si>
  <si>
    <t>STPL-5314(011)</t>
  </si>
  <si>
    <t>Street Resurfacing 2020 &amp; 2021</t>
  </si>
  <si>
    <t>10/7 - Partial obligation in FFY19/20. TIP Programming change for balance in FFY20/21</t>
  </si>
  <si>
    <t>San Jose</t>
  </si>
  <si>
    <t>SCL050083</t>
  </si>
  <si>
    <t>ATP-REG-T4-1-FED</t>
  </si>
  <si>
    <t>146</t>
  </si>
  <si>
    <t>Coyote Creek Trail: Mabury to Empire</t>
  </si>
  <si>
    <t>6/26 - Will allocate by deadline
Working with CTC and Karl on extension.</t>
  </si>
  <si>
    <t>SCL170061</t>
  </si>
  <si>
    <t>162</t>
  </si>
  <si>
    <t>W San Carlos Urban Village Streets Improvements</t>
  </si>
  <si>
    <t>6/26 - Will obligate FFY20/21. FR on 9/13/19</t>
  </si>
  <si>
    <t>SCL170044</t>
  </si>
  <si>
    <t>163</t>
  </si>
  <si>
    <t>San Jose Pavement Maintenance</t>
  </si>
  <si>
    <t>AC Conversion at CT-HQ</t>
  </si>
  <si>
    <t>5/6 - Request for project RFA update</t>
  </si>
  <si>
    <t>SCL170029</t>
  </si>
  <si>
    <t>155</t>
  </si>
  <si>
    <t>Tully Road Safety Improvements</t>
  </si>
  <si>
    <t>6/26 - Will obligate FFY20/21 - FR on 8/20/18</t>
  </si>
  <si>
    <t>SCL170030</t>
  </si>
  <si>
    <t>McKee Road Safety Improvements</t>
  </si>
  <si>
    <t>6/26 - Will obligate FFY20/21 - FR on 8/10/18</t>
  </si>
  <si>
    <t>Sunnyvale</t>
  </si>
  <si>
    <t>SCL170059</t>
  </si>
  <si>
    <t>Sunnyvale Safe Routes to School Imps</t>
  </si>
  <si>
    <t>CTC Ext Approved</t>
  </si>
  <si>
    <t>8/27 - Was extension approved?
3/23 -Requesting CON extension to FY22 at May meeting</t>
  </si>
  <si>
    <t>8/27 - Moved to FY2022?
3/23 -Requesting CON extension to FY22 at May meeting</t>
  </si>
  <si>
    <t>SCL170017</t>
  </si>
  <si>
    <t>068</t>
  </si>
  <si>
    <t>Sunnyvale SNAIL Neighborhood Improvements</t>
  </si>
  <si>
    <t>8/27 - Construction funding deferred to FY2023</t>
  </si>
  <si>
    <t>8/27 - Construction funding deferred to FY2023
3/23 - Requesting Extension to FY21 at May meeting</t>
  </si>
  <si>
    <t>H9-04-034</t>
  </si>
  <si>
    <t>H9-04-034 Advanced Dilemma Zone Detection Phase 2</t>
  </si>
  <si>
    <t>8/27 - Execution of construction contract underway.
6/6 - Deadline 6/30/22?</t>
  </si>
  <si>
    <t>SCL170025</t>
  </si>
  <si>
    <t>Fair Oaks Avenue Bikeway - Phase 2</t>
  </si>
  <si>
    <t>SCL170027</t>
  </si>
  <si>
    <t>Sunnyvale Traffic Signal Upgrades/Replacements</t>
  </si>
  <si>
    <t>SCL170043</t>
  </si>
  <si>
    <t>Homestead Rd at Homestead High School Improvements</t>
  </si>
  <si>
    <t>VTA</t>
  </si>
  <si>
    <t>SCL090030</t>
  </si>
  <si>
    <t>RIP-T5-18-ST-SCL</t>
  </si>
  <si>
    <t>RTIP-ST</t>
  </si>
  <si>
    <t>SR 85 Express Lanes</t>
  </si>
  <si>
    <t>9/21 - State Funds, remove from AOP
8/4 - Civil is ongoing. The funds were allocated at 5/15/19 CTC meeting</t>
  </si>
  <si>
    <t>9/21 - State Funds, remove from AOP
8/4 - Civil was extended 12 months (to 6/30/21) and was approved at 5/13/20 CTC meeting
3/31 - VTA is seeking an extension until 6/30/2021
10/8 VTA may seek extension at May 20 CTC meeting.</t>
  </si>
  <si>
    <t>SCL150001</t>
  </si>
  <si>
    <t>RIP-T4-14-FED-SCL</t>
  </si>
  <si>
    <t>RPSTPL</t>
  </si>
  <si>
    <t>I-680 Soundwalls - Capitol Expwy to Mueller Ave</t>
  </si>
  <si>
    <t>8/4 - is ongoing. Expecting to finish by early 2021</t>
  </si>
  <si>
    <t>8/4 - scheduled to be obligated by 6/30/2021.</t>
  </si>
  <si>
    <t>SCL110002</t>
  </si>
  <si>
    <t>RIP-T5-20-ST-SCL</t>
  </si>
  <si>
    <t>Silicon Valley Express Lanes Program - Phase 5 Civil</t>
  </si>
  <si>
    <t>9/21 - State Funds, remove from AOP
8/4 - programmed for FY20/21 but has not been allocated</t>
  </si>
  <si>
    <t>Solano</t>
  </si>
  <si>
    <t>Fairfield</t>
  </si>
  <si>
    <t>SOL170006</t>
  </si>
  <si>
    <t>East Tabor Tolenas SR2S Sidewalk Closure Gap</t>
  </si>
  <si>
    <t>9/18 - Planned to Allocate in June 2021
3/23 - Move to FY21 Obligation Plan</t>
  </si>
  <si>
    <t>Rio Vista</t>
  </si>
  <si>
    <t>H9-04-026</t>
  </si>
  <si>
    <t>Rio Vista: H9-04-026 Pedestrian Crossings</t>
  </si>
  <si>
    <t>9/16 - City will obligate funds in FFY20/21
6/6 - Deadline 6/30/22?</t>
  </si>
  <si>
    <t>Solano County</t>
  </si>
  <si>
    <t>SOL170015</t>
  </si>
  <si>
    <t>STP-T5-OBAG2-CO-FAS</t>
  </si>
  <si>
    <t>126</t>
  </si>
  <si>
    <t>Solano County Roadway Preservation</t>
  </si>
  <si>
    <t>9/18 - Project will deliver in FFY20/21
5/6 - Request for project RFA update</t>
  </si>
  <si>
    <t>SOL170016</t>
  </si>
  <si>
    <t>Solano County Farm to Market Phase 3</t>
  </si>
  <si>
    <t>9/18 - Project will deliver in FFY20/21</t>
  </si>
  <si>
    <t>STA</t>
  </si>
  <si>
    <t>SOL170009</t>
  </si>
  <si>
    <t>Solano Mobility Call Center</t>
  </si>
  <si>
    <t>Suisun City</t>
  </si>
  <si>
    <t>SOL170014</t>
  </si>
  <si>
    <t>034</t>
  </si>
  <si>
    <t>New Railroad Avenue Pavement Rehabilitation</t>
  </si>
  <si>
    <t>Sonoma</t>
  </si>
  <si>
    <t>Petaluma</t>
  </si>
  <si>
    <t>SON170011</t>
  </si>
  <si>
    <t>060</t>
  </si>
  <si>
    <t>Petaluma Blvd South Road Diet at E Street</t>
  </si>
  <si>
    <t>8/17 - City confirmed project will remain in FFY 20/21</t>
  </si>
  <si>
    <t>Santa Rosa</t>
  </si>
  <si>
    <t>SON170012</t>
  </si>
  <si>
    <t>CMAQ-T4-2-OBAG</t>
  </si>
  <si>
    <t>OBAG 1</t>
  </si>
  <si>
    <t>Highway 101 Bicycle and Pedestrian Bridge</t>
  </si>
  <si>
    <t>8/31 - City confirmed FFY 20/21, but must provide FR and award dates.
8/17 - FR - 9/24/18, ENV - 10/1/20, CON Adv - 3/1/20</t>
  </si>
  <si>
    <t>SMAQ</t>
  </si>
  <si>
    <t>8/31 - City confirmed FFY 20/21, but must provide FR and award dates.</t>
  </si>
  <si>
    <t>Sonoma City</t>
  </si>
  <si>
    <t>SON170022</t>
  </si>
  <si>
    <t>Fryer Creek Pedestrian and Bicycle Bridge</t>
  </si>
  <si>
    <t>8/31 - Project confirmed to remain in FFY20/21</t>
  </si>
  <si>
    <t>Sonoma County</t>
  </si>
  <si>
    <t>20C0262</t>
  </si>
  <si>
    <t>059</t>
  </si>
  <si>
    <t>Boyes Blvd over Sonoma Creek</t>
  </si>
  <si>
    <t>Obligated</t>
  </si>
  <si>
    <t>20C0155</t>
  </si>
  <si>
    <t>137</t>
  </si>
  <si>
    <t>Big Wohler Road over Russian River</t>
  </si>
  <si>
    <t>RFA at CT-HQ</t>
  </si>
  <si>
    <t>Windsor</t>
  </si>
  <si>
    <t>SON170001</t>
  </si>
  <si>
    <t>Windsor River Road/Windsor Road Intersection Imps</t>
  </si>
  <si>
    <t>9/10 - FR and award dates were updated
7/2 - FR was on 2/11/19</t>
  </si>
  <si>
    <t>Brought over from FFY19/20</t>
  </si>
  <si>
    <t>Remove from FFY20/21 AOP</t>
  </si>
  <si>
    <t>Confirmed for FFY20/21 AOP</t>
  </si>
  <si>
    <t>12/13 - SJ needs to work with MTC on TIP Revision</t>
  </si>
  <si>
    <t>Sponsor has not responded and will remove upon final submission to CT</t>
  </si>
  <si>
    <t>Wants to move out, but needs to address Inactive Obligations for TIP programming change.</t>
  </si>
  <si>
    <t>Follow up for FR, Award date, or more info by 9/23</t>
  </si>
  <si>
    <t>Extension CTC extension request</t>
  </si>
  <si>
    <t>MTC FFY 2020-21 Annual Obligation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</si>
</sst>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164" formatCode="0_);[Red]\(0\)"/>
    <numFmt numFmtId="165" formatCode="[$-409]d\-mmm\-yyyy;@"/>
    <numFmt numFmtId="166" formatCode="[$$-409]#,##0_);[Red]\([$$-409]#,##0\)"/>
    <numFmt numFmtId="167" formatCode="[$-409]mmmm\ d\,\ yyyy;@"/>
  </numFmts>
  <fonts count="23" x14ac:knownFonts="1">
    <font>
      <sz val="11"/>
      <color theme="1"/>
      <name val="Calibri"/>
      <family val="2"/>
      <scheme val="minor"/>
    </font>
    <font>
      <sz val="11"/>
      <color theme="1"/>
      <name val="Calibri"/>
      <family val="2"/>
      <scheme val="minor"/>
    </font>
    <font>
      <sz val="11"/>
      <color rgb="FFFF0000"/>
      <name val="Calibri"/>
      <family val="2"/>
      <scheme val="minor"/>
    </font>
    <font>
      <b/>
      <sz val="10"/>
      <name val="Calibri"/>
      <family val="2"/>
      <scheme val="minor"/>
    </font>
    <font>
      <b/>
      <sz val="9"/>
      <name val="Calibri"/>
      <family val="2"/>
      <scheme val="minor"/>
    </font>
    <font>
      <b/>
      <u/>
      <sz val="9"/>
      <name val="Calibri"/>
      <family val="2"/>
      <scheme val="minor"/>
    </font>
    <font>
      <b/>
      <sz val="9"/>
      <color theme="0"/>
      <name val="Calibri"/>
      <family val="2"/>
      <scheme val="minor"/>
    </font>
    <font>
      <b/>
      <sz val="9"/>
      <color theme="1"/>
      <name val="Calibri"/>
      <family val="2"/>
      <scheme val="minor"/>
    </font>
    <font>
      <sz val="9"/>
      <color theme="1"/>
      <name val="Calibri"/>
      <family val="2"/>
      <scheme val="minor"/>
    </font>
    <font>
      <sz val="9"/>
      <name val="Calibri"/>
      <family val="2"/>
      <scheme val="minor"/>
    </font>
    <font>
      <b/>
      <sz val="9"/>
      <color rgb="FFFF0000"/>
      <name val="Calibri"/>
      <family val="2"/>
      <scheme val="minor"/>
    </font>
    <font>
      <sz val="9"/>
      <color rgb="FF000000"/>
      <name val="Calibri"/>
      <family val="2"/>
      <scheme val="minor"/>
    </font>
    <font>
      <sz val="10"/>
      <name val="Arial"/>
      <family val="2"/>
    </font>
    <font>
      <b/>
      <sz val="9"/>
      <color rgb="FF000000"/>
      <name val="Calibri"/>
      <family val="2"/>
      <scheme val="minor"/>
    </font>
    <font>
      <strike/>
      <sz val="9"/>
      <name val="Calibri"/>
      <family val="2"/>
      <scheme val="minor"/>
    </font>
    <font>
      <strike/>
      <sz val="9"/>
      <color rgb="FF000000"/>
      <name val="Calibri"/>
      <family val="2"/>
      <scheme val="minor"/>
    </font>
    <font>
      <strike/>
      <sz val="9"/>
      <color theme="1"/>
      <name val="Calibri"/>
      <family val="2"/>
      <scheme val="minor"/>
    </font>
    <font>
      <sz val="9"/>
      <color rgb="FFFF0000"/>
      <name val="Calibri"/>
      <family val="2"/>
      <scheme val="minor"/>
    </font>
    <font>
      <sz val="7"/>
      <color theme="1"/>
      <name val="Calibri"/>
      <family val="2"/>
      <scheme val="minor"/>
    </font>
    <font>
      <strike/>
      <sz val="11"/>
      <color rgb="FFFF0000"/>
      <name val="Calibri"/>
      <family val="2"/>
      <scheme val="minor"/>
    </font>
    <font>
      <sz val="11"/>
      <name val="Calibri"/>
      <family val="2"/>
      <scheme val="minor"/>
    </font>
    <font>
      <b/>
      <sz val="9"/>
      <color indexed="81"/>
      <name val="Tahoma"/>
      <family val="2"/>
    </font>
    <font>
      <sz val="9"/>
      <color indexed="81"/>
      <name val="Tahoma"/>
      <family val="2"/>
    </font>
  </fonts>
  <fills count="17">
    <fill>
      <patternFill patternType="none"/>
    </fill>
    <fill>
      <patternFill patternType="gray125"/>
    </fill>
    <fill>
      <patternFill patternType="solid">
        <fgColor indexed="43"/>
        <bgColor indexed="64"/>
      </patternFill>
    </fill>
    <fill>
      <patternFill patternType="solid">
        <fgColor rgb="FF92D050"/>
        <bgColor indexed="64"/>
      </patternFill>
    </fill>
    <fill>
      <patternFill patternType="solid">
        <fgColor indexed="44"/>
        <bgColor indexed="64"/>
      </patternFill>
    </fill>
    <fill>
      <patternFill patternType="solid">
        <fgColor theme="5" tint="0.59999389629810485"/>
        <bgColor indexed="64"/>
      </patternFill>
    </fill>
    <fill>
      <patternFill patternType="solid">
        <fgColor indexed="42"/>
        <bgColor indexed="64"/>
      </patternFill>
    </fill>
    <fill>
      <patternFill patternType="solid">
        <fgColor rgb="FFFF0000"/>
        <bgColor indexed="64"/>
      </patternFill>
    </fill>
    <fill>
      <patternFill patternType="solid">
        <fgColor rgb="FFFFFF00"/>
        <bgColor indexed="64"/>
      </patternFill>
    </fill>
    <fill>
      <patternFill patternType="solid">
        <fgColor rgb="FF99CCFF"/>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theme="6"/>
        <bgColor indexed="64"/>
      </patternFill>
    </fill>
    <fill>
      <patternFill patternType="solid">
        <fgColor theme="3" tint="0.79998168889431442"/>
        <bgColor indexed="64"/>
      </patternFill>
    </fill>
    <fill>
      <patternFill patternType="solid">
        <fgColor theme="9" tint="0.39997558519241921"/>
        <bgColor indexed="64"/>
      </patternFill>
    </fill>
    <fill>
      <patternFill patternType="solid">
        <fgColor rgb="FFFFC000"/>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2" fillId="0" borderId="0"/>
  </cellStyleXfs>
  <cellXfs count="356">
    <xf numFmtId="0" fontId="0" fillId="0" borderId="0" xfId="0"/>
    <xf numFmtId="0" fontId="3" fillId="2" borderId="1" xfId="0" applyFont="1" applyFill="1" applyBorder="1" applyAlignment="1">
      <alignment horizontal="left" vertical="center"/>
    </xf>
    <xf numFmtId="0" fontId="3" fillId="2" borderId="0" xfId="0" applyFont="1" applyFill="1" applyAlignment="1">
      <alignment horizontal="center" vertical="center" shrinkToFit="1"/>
    </xf>
    <xf numFmtId="0" fontId="4" fillId="2" borderId="0" xfId="0" applyFont="1" applyFill="1" applyAlignment="1">
      <alignment horizontal="center" vertical="center"/>
    </xf>
    <xf numFmtId="164" fontId="4" fillId="2" borderId="2" xfId="0" applyNumberFormat="1" applyFont="1" applyFill="1" applyBorder="1" applyAlignment="1">
      <alignment horizontal="center" vertical="center"/>
    </xf>
    <xf numFmtId="0" fontId="4" fillId="2" borderId="2" xfId="0" applyFont="1" applyFill="1" applyBorder="1" applyAlignment="1">
      <alignment vertical="center" shrinkToFit="1"/>
    </xf>
    <xf numFmtId="0" fontId="4" fillId="2" borderId="2" xfId="0" applyFont="1" applyFill="1" applyBorder="1" applyAlignment="1">
      <alignment horizontal="left" vertical="center" indent="1"/>
    </xf>
    <xf numFmtId="164" fontId="4" fillId="2" borderId="2" xfId="0" applyNumberFormat="1" applyFont="1" applyFill="1" applyBorder="1" applyAlignment="1">
      <alignment horizontal="left" vertical="center" indent="1"/>
    </xf>
    <xf numFmtId="49" fontId="4" fillId="2" borderId="2" xfId="0" applyNumberFormat="1" applyFont="1" applyFill="1" applyBorder="1" applyAlignment="1">
      <alignment horizontal="left" vertical="center" indent="1"/>
    </xf>
    <xf numFmtId="0" fontId="4" fillId="3" borderId="2" xfId="0" applyFont="1" applyFill="1" applyBorder="1" applyAlignment="1">
      <alignment horizontal="center"/>
    </xf>
    <xf numFmtId="0" fontId="4" fillId="3" borderId="2" xfId="0" applyFont="1" applyFill="1" applyBorder="1" applyAlignment="1">
      <alignment horizontal="center" vertical="center" shrinkToFit="1"/>
    </xf>
    <xf numFmtId="14" fontId="4" fillId="3" borderId="2" xfId="0" applyNumberFormat="1" applyFont="1" applyFill="1" applyBorder="1" applyAlignment="1">
      <alignment horizontal="center" vertical="top" shrinkToFit="1"/>
    </xf>
    <xf numFmtId="165" fontId="4" fillId="3" borderId="2" xfId="0" applyNumberFormat="1" applyFont="1" applyFill="1" applyBorder="1" applyAlignment="1">
      <alignment horizontal="center" vertical="top" shrinkToFit="1"/>
    </xf>
    <xf numFmtId="165" fontId="4" fillId="3" borderId="2" xfId="0" applyNumberFormat="1" applyFont="1" applyFill="1" applyBorder="1" applyAlignment="1">
      <alignment horizontal="center" vertical="top" wrapText="1"/>
    </xf>
    <xf numFmtId="165" fontId="4" fillId="3" borderId="3" xfId="0" applyNumberFormat="1" applyFont="1" applyFill="1" applyBorder="1" applyAlignment="1">
      <alignment horizontal="center" vertical="top" wrapText="1"/>
    </xf>
    <xf numFmtId="6" fontId="4" fillId="3" borderId="4" xfId="0" applyNumberFormat="1" applyFont="1" applyFill="1" applyBorder="1" applyAlignment="1">
      <alignment horizontal="center"/>
    </xf>
    <xf numFmtId="6" fontId="4" fillId="3" borderId="4" xfId="0" applyNumberFormat="1" applyFont="1" applyFill="1" applyBorder="1" applyAlignment="1">
      <alignment horizontal="center" shrinkToFit="1"/>
    </xf>
    <xf numFmtId="165" fontId="4" fillId="3" borderId="4" xfId="0" applyNumberFormat="1" applyFont="1" applyFill="1" applyBorder="1" applyAlignment="1">
      <alignment horizontal="center" vertical="top" wrapText="1"/>
    </xf>
    <xf numFmtId="6" fontId="4" fillId="4" borderId="4" xfId="0" applyNumberFormat="1" applyFont="1" applyFill="1" applyBorder="1" applyAlignment="1">
      <alignment horizontal="center"/>
    </xf>
    <xf numFmtId="6" fontId="4" fillId="5" borderId="4" xfId="0" applyNumberFormat="1" applyFont="1" applyFill="1" applyBorder="1" applyAlignment="1">
      <alignment horizontal="center"/>
    </xf>
    <xf numFmtId="0" fontId="4" fillId="6" borderId="1" xfId="0" applyFont="1" applyFill="1" applyBorder="1" applyAlignment="1">
      <alignment horizontal="center" vertical="top" wrapText="1"/>
    </xf>
    <xf numFmtId="0" fontId="6" fillId="7" borderId="4" xfId="0" applyFont="1" applyFill="1" applyBorder="1" applyAlignment="1">
      <alignment horizontal="center" wrapText="1"/>
    </xf>
    <xf numFmtId="165" fontId="4" fillId="8" borderId="4" xfId="0" applyNumberFormat="1" applyFont="1" applyFill="1" applyBorder="1" applyAlignment="1">
      <alignment horizontal="center" vertical="top" wrapText="1"/>
    </xf>
    <xf numFmtId="0" fontId="8" fillId="0" borderId="0" xfId="0" applyFont="1"/>
    <xf numFmtId="0" fontId="3" fillId="2" borderId="6" xfId="0" applyFont="1" applyFill="1" applyBorder="1" applyAlignment="1">
      <alignment horizontal="left" vertical="center"/>
    </xf>
    <xf numFmtId="164" fontId="4" fillId="2" borderId="0" xfId="0" applyNumberFormat="1" applyFont="1" applyFill="1" applyAlignment="1">
      <alignment horizontal="center" vertical="center"/>
    </xf>
    <xf numFmtId="0" fontId="4" fillId="2" borderId="0" xfId="0" applyFont="1" applyFill="1" applyAlignment="1">
      <alignment vertical="center" shrinkToFit="1"/>
    </xf>
    <xf numFmtId="0" fontId="4" fillId="2" borderId="0" xfId="0" applyFont="1" applyFill="1" applyAlignment="1">
      <alignment horizontal="left" vertical="center" indent="1"/>
    </xf>
    <xf numFmtId="164" fontId="4" fillId="2" borderId="0" xfId="0" applyNumberFormat="1" applyFont="1" applyFill="1" applyAlignment="1">
      <alignment horizontal="left" vertical="center" indent="1"/>
    </xf>
    <xf numFmtId="49" fontId="4" fillId="2" borderId="0" xfId="0" applyNumberFormat="1" applyFont="1" applyFill="1" applyAlignment="1">
      <alignment horizontal="left" vertical="center" indent="1"/>
    </xf>
    <xf numFmtId="0" fontId="4" fillId="3" borderId="0" xfId="0" applyFont="1" applyFill="1" applyAlignment="1">
      <alignment horizontal="center"/>
    </xf>
    <xf numFmtId="0" fontId="4" fillId="3" borderId="0" xfId="0" applyFont="1" applyFill="1" applyAlignment="1">
      <alignment horizontal="center" vertical="center" shrinkToFit="1"/>
    </xf>
    <xf numFmtId="14" fontId="4" fillId="3" borderId="0" xfId="0" applyNumberFormat="1" applyFont="1" applyFill="1" applyAlignment="1">
      <alignment horizontal="center" vertical="top" shrinkToFit="1"/>
    </xf>
    <xf numFmtId="165" fontId="4" fillId="3" borderId="0" xfId="0" applyNumberFormat="1" applyFont="1" applyFill="1" applyAlignment="1">
      <alignment horizontal="center" vertical="top" shrinkToFit="1"/>
    </xf>
    <xf numFmtId="165" fontId="4" fillId="3" borderId="0" xfId="0" applyNumberFormat="1" applyFont="1" applyFill="1" applyAlignment="1">
      <alignment horizontal="center" vertical="top" wrapText="1"/>
    </xf>
    <xf numFmtId="165" fontId="4" fillId="3" borderId="7" xfId="0" applyNumberFormat="1" applyFont="1" applyFill="1" applyBorder="1" applyAlignment="1">
      <alignment horizontal="center" vertical="top" wrapText="1"/>
    </xf>
    <xf numFmtId="6" fontId="4" fillId="3" borderId="8" xfId="0" applyNumberFormat="1" applyFont="1" applyFill="1" applyBorder="1" applyAlignment="1">
      <alignment horizontal="center"/>
    </xf>
    <xf numFmtId="166" fontId="4" fillId="3" borderId="9" xfId="0" applyNumberFormat="1" applyFont="1" applyFill="1" applyBorder="1" applyAlignment="1">
      <alignment horizontal="center" shrinkToFit="1"/>
    </xf>
    <xf numFmtId="166" fontId="4" fillId="3" borderId="10" xfId="0" applyNumberFormat="1" applyFont="1" applyFill="1" applyBorder="1" applyAlignment="1">
      <alignment horizontal="center" shrinkToFit="1"/>
    </xf>
    <xf numFmtId="166" fontId="4" fillId="3" borderId="10" xfId="0" applyNumberFormat="1" applyFont="1" applyFill="1" applyBorder="1" applyAlignment="1">
      <alignment shrinkToFit="1"/>
    </xf>
    <xf numFmtId="0" fontId="4" fillId="3" borderId="10" xfId="0" applyFont="1" applyFill="1" applyBorder="1" applyAlignment="1">
      <alignment shrinkToFit="1"/>
    </xf>
    <xf numFmtId="0" fontId="5" fillId="3" borderId="10" xfId="0" applyFont="1" applyFill="1" applyBorder="1" applyAlignment="1">
      <alignment shrinkToFit="1"/>
    </xf>
    <xf numFmtId="0" fontId="5" fillId="3" borderId="11" xfId="0" applyFont="1" applyFill="1" applyBorder="1" applyAlignment="1">
      <alignment shrinkToFit="1"/>
    </xf>
    <xf numFmtId="6" fontId="4" fillId="3" borderId="8" xfId="0" applyNumberFormat="1" applyFont="1" applyFill="1" applyBorder="1" applyAlignment="1">
      <alignment horizontal="center" shrinkToFit="1"/>
    </xf>
    <xf numFmtId="165" fontId="4" fillId="3" borderId="8" xfId="0" applyNumberFormat="1" applyFont="1" applyFill="1" applyBorder="1" applyAlignment="1">
      <alignment horizontal="center" vertical="top" wrapText="1"/>
    </xf>
    <xf numFmtId="166" fontId="4" fillId="4" borderId="9" xfId="0" applyNumberFormat="1" applyFont="1" applyFill="1" applyBorder="1" applyAlignment="1">
      <alignment shrinkToFit="1"/>
    </xf>
    <xf numFmtId="166" fontId="4" fillId="4" borderId="10" xfId="0" applyNumberFormat="1" applyFont="1" applyFill="1" applyBorder="1" applyAlignment="1">
      <alignment shrinkToFit="1"/>
    </xf>
    <xf numFmtId="0" fontId="5" fillId="4" borderId="10" xfId="0" applyFont="1" applyFill="1" applyBorder="1" applyAlignment="1">
      <alignment shrinkToFit="1"/>
    </xf>
    <xf numFmtId="0" fontId="5" fillId="4" borderId="11" xfId="0" applyFont="1" applyFill="1" applyBorder="1" applyAlignment="1">
      <alignment shrinkToFit="1"/>
    </xf>
    <xf numFmtId="6" fontId="4" fillId="4" borderId="8" xfId="0" applyNumberFormat="1" applyFont="1" applyFill="1" applyBorder="1" applyAlignment="1">
      <alignment horizontal="center" shrinkToFit="1"/>
    </xf>
    <xf numFmtId="6" fontId="4" fillId="5" borderId="8" xfId="0" applyNumberFormat="1" applyFont="1" applyFill="1" applyBorder="1" applyAlignment="1">
      <alignment horizontal="center" shrinkToFit="1"/>
    </xf>
    <xf numFmtId="0" fontId="4" fillId="6" borderId="6" xfId="0" applyFont="1" applyFill="1" applyBorder="1" applyAlignment="1">
      <alignment horizontal="center" vertical="top" wrapText="1"/>
    </xf>
    <xf numFmtId="0" fontId="6" fillId="7" borderId="8" xfId="0" applyFont="1" applyFill="1" applyBorder="1" applyAlignment="1">
      <alignment horizontal="center" wrapText="1"/>
    </xf>
    <xf numFmtId="165" fontId="4" fillId="8" borderId="8" xfId="0" applyNumberFormat="1" applyFont="1" applyFill="1" applyBorder="1" applyAlignment="1">
      <alignment horizontal="center" vertical="top" wrapText="1"/>
    </xf>
    <xf numFmtId="6" fontId="4" fillId="4" borderId="8" xfId="0" applyNumberFormat="1" applyFont="1" applyFill="1" applyBorder="1" applyAlignment="1">
      <alignment horizontal="center"/>
    </xf>
    <xf numFmtId="0" fontId="9" fillId="2" borderId="10" xfId="0" applyFont="1" applyFill="1" applyBorder="1" applyAlignment="1">
      <alignment horizontal="center" vertical="center"/>
    </xf>
    <xf numFmtId="164" fontId="9" fillId="2" borderId="10" xfId="0" applyNumberFormat="1" applyFont="1" applyFill="1" applyBorder="1" applyAlignment="1">
      <alignment horizontal="center" vertical="center"/>
    </xf>
    <xf numFmtId="0" fontId="9" fillId="2" borderId="10" xfId="0" applyFont="1" applyFill="1" applyBorder="1" applyAlignment="1">
      <alignment vertical="center" shrinkToFit="1"/>
    </xf>
    <xf numFmtId="0" fontId="9" fillId="2" borderId="10" xfId="0" applyFont="1" applyFill="1" applyBorder="1" applyAlignment="1">
      <alignment horizontal="left" vertical="center" indent="1"/>
    </xf>
    <xf numFmtId="164" fontId="9" fillId="2" borderId="10" xfId="0" applyNumberFormat="1" applyFont="1" applyFill="1" applyBorder="1" applyAlignment="1">
      <alignment horizontal="left" vertical="center" indent="1"/>
    </xf>
    <xf numFmtId="49" fontId="9" fillId="2" borderId="10" xfId="0" applyNumberFormat="1" applyFont="1" applyFill="1" applyBorder="1" applyAlignment="1">
      <alignment horizontal="left" vertical="center" indent="1"/>
    </xf>
    <xf numFmtId="0" fontId="9" fillId="3" borderId="10" xfId="0" applyFont="1" applyFill="1" applyBorder="1" applyAlignment="1">
      <alignment horizontal="center" vertical="top" wrapText="1"/>
    </xf>
    <xf numFmtId="0" fontId="9" fillId="3" borderId="10" xfId="0" applyFont="1" applyFill="1" applyBorder="1" applyAlignment="1">
      <alignment horizontal="center" vertical="center" shrinkToFit="1"/>
    </xf>
    <xf numFmtId="14" fontId="4" fillId="3" borderId="11" xfId="0" applyNumberFormat="1" applyFont="1" applyFill="1" applyBorder="1" applyAlignment="1">
      <alignment horizontal="center" vertical="top" shrinkToFit="1"/>
    </xf>
    <xf numFmtId="165" fontId="9" fillId="3" borderId="11" xfId="0" applyNumberFormat="1" applyFont="1" applyFill="1" applyBorder="1" applyAlignment="1">
      <alignment horizontal="center" vertical="top"/>
    </xf>
    <xf numFmtId="6" fontId="4" fillId="3" borderId="14" xfId="0" applyNumberFormat="1" applyFont="1" applyFill="1" applyBorder="1" applyAlignment="1">
      <alignment horizontal="center" shrinkToFit="1"/>
    </xf>
    <xf numFmtId="0" fontId="4" fillId="3" borderId="11" xfId="0" applyFont="1" applyFill="1" applyBorder="1" applyAlignment="1">
      <alignment horizontal="center" shrinkToFit="1"/>
    </xf>
    <xf numFmtId="0" fontId="4" fillId="3" borderId="14" xfId="0" applyFont="1" applyFill="1" applyBorder="1" applyAlignment="1">
      <alignment horizontal="center" shrinkToFit="1"/>
    </xf>
    <xf numFmtId="165" fontId="9" fillId="3" borderId="8" xfId="0" applyNumberFormat="1" applyFont="1" applyFill="1" applyBorder="1" applyAlignment="1">
      <alignment horizontal="center" vertical="top"/>
    </xf>
    <xf numFmtId="0" fontId="4" fillId="4" borderId="14" xfId="0" applyFont="1" applyFill="1" applyBorder="1" applyAlignment="1">
      <alignment horizontal="center" shrinkToFit="1"/>
    </xf>
    <xf numFmtId="0" fontId="4" fillId="9" borderId="14" xfId="0" applyFont="1" applyFill="1" applyBorder="1" applyAlignment="1">
      <alignment horizontal="center" shrinkToFit="1"/>
    </xf>
    <xf numFmtId="165" fontId="9" fillId="8" borderId="8" xfId="0" applyNumberFormat="1" applyFont="1" applyFill="1" applyBorder="1" applyAlignment="1">
      <alignment horizontal="center" vertical="top"/>
    </xf>
    <xf numFmtId="0" fontId="4" fillId="2" borderId="4" xfId="0" applyFont="1" applyFill="1" applyBorder="1" applyAlignment="1">
      <alignment horizontal="center" vertical="center"/>
    </xf>
    <xf numFmtId="0" fontId="4" fillId="2" borderId="1" xfId="0" applyFont="1" applyFill="1" applyBorder="1" applyAlignment="1">
      <alignment horizontal="center" vertical="center" shrinkToFit="1"/>
    </xf>
    <xf numFmtId="164" fontId="4" fillId="2" borderId="4" xfId="0" applyNumberFormat="1" applyFont="1" applyFill="1" applyBorder="1" applyAlignment="1">
      <alignment horizontal="center" vertical="center"/>
    </xf>
    <xf numFmtId="0" fontId="4" fillId="2" borderId="4" xfId="0" applyFont="1" applyFill="1" applyBorder="1" applyAlignment="1">
      <alignment vertical="center" shrinkToFit="1"/>
    </xf>
    <xf numFmtId="49" fontId="4" fillId="2" borderId="4" xfId="0" applyNumberFormat="1" applyFont="1" applyFill="1" applyBorder="1" applyAlignment="1">
      <alignment horizontal="center" vertical="center"/>
    </xf>
    <xf numFmtId="0" fontId="4" fillId="3" borderId="4" xfId="0" applyFont="1" applyFill="1" applyBorder="1" applyAlignment="1">
      <alignment horizontal="center"/>
    </xf>
    <xf numFmtId="0" fontId="4" fillId="3" borderId="4" xfId="0" applyFont="1" applyFill="1" applyBorder="1" applyAlignment="1">
      <alignment horizontal="center" vertical="center" shrinkToFit="1"/>
    </xf>
    <xf numFmtId="14" fontId="4" fillId="3" borderId="4" xfId="0" applyNumberFormat="1" applyFont="1" applyFill="1" applyBorder="1" applyAlignment="1">
      <alignment horizontal="center" vertical="top" shrinkToFit="1"/>
    </xf>
    <xf numFmtId="9" fontId="4" fillId="3" borderId="5" xfId="2" applyFont="1" applyFill="1" applyBorder="1" applyAlignment="1" applyProtection="1">
      <alignment horizontal="center" shrinkToFit="1"/>
    </xf>
    <xf numFmtId="9" fontId="4" fillId="3" borderId="14" xfId="2" applyFont="1" applyFill="1" applyBorder="1" applyAlignment="1" applyProtection="1">
      <alignment horizontal="center" shrinkToFit="1"/>
    </xf>
    <xf numFmtId="9" fontId="4" fillId="4" borderId="14" xfId="2" applyFont="1" applyFill="1" applyBorder="1" applyAlignment="1" applyProtection="1">
      <alignment horizontal="center" shrinkToFit="1"/>
    </xf>
    <xf numFmtId="9" fontId="4" fillId="4" borderId="5" xfId="2" applyFont="1" applyFill="1" applyBorder="1" applyAlignment="1" applyProtection="1">
      <alignment horizontal="center" shrinkToFit="1"/>
    </xf>
    <xf numFmtId="9" fontId="4" fillId="5" borderId="5" xfId="2" applyFont="1" applyFill="1" applyBorder="1" applyAlignment="1" applyProtection="1">
      <alignment horizontal="center" shrinkToFit="1"/>
    </xf>
    <xf numFmtId="0" fontId="9" fillId="2" borderId="6" xfId="0" applyFont="1" applyFill="1" applyBorder="1" applyAlignment="1">
      <alignment vertical="center"/>
    </xf>
    <xf numFmtId="0" fontId="9" fillId="2" borderId="6" xfId="0" applyFont="1" applyFill="1" applyBorder="1" applyAlignment="1">
      <alignment horizontal="center" vertical="center" shrinkToFit="1"/>
    </xf>
    <xf numFmtId="0" fontId="9" fillId="2" borderId="6" xfId="0" applyFont="1" applyFill="1" applyBorder="1" applyAlignment="1">
      <alignment horizontal="center" vertical="center"/>
    </xf>
    <xf numFmtId="164" fontId="9" fillId="2" borderId="6" xfId="0" applyNumberFormat="1" applyFont="1" applyFill="1" applyBorder="1" applyAlignment="1">
      <alignment horizontal="center" vertical="center"/>
    </xf>
    <xf numFmtId="0" fontId="9" fillId="2" borderId="6" xfId="0" applyFont="1" applyFill="1" applyBorder="1" applyAlignment="1">
      <alignment vertical="center" shrinkToFit="1"/>
    </xf>
    <xf numFmtId="49" fontId="9" fillId="2" borderId="6" xfId="0" applyNumberFormat="1" applyFont="1" applyFill="1" applyBorder="1" applyAlignment="1">
      <alignment horizontal="center" vertical="center"/>
    </xf>
    <xf numFmtId="0" fontId="9" fillId="3" borderId="8" xfId="0" applyFont="1" applyFill="1" applyBorder="1" applyAlignment="1">
      <alignment horizontal="center" vertical="top" wrapText="1"/>
    </xf>
    <xf numFmtId="0" fontId="9" fillId="3" borderId="8" xfId="0" applyFont="1" applyFill="1" applyBorder="1" applyAlignment="1">
      <alignment horizontal="center" vertical="center" shrinkToFit="1"/>
    </xf>
    <xf numFmtId="14" fontId="4" fillId="3" borderId="8" xfId="0" applyNumberFormat="1" applyFont="1" applyFill="1" applyBorder="1" applyAlignment="1">
      <alignment horizontal="center" vertical="top" shrinkToFit="1"/>
    </xf>
    <xf numFmtId="165" fontId="4" fillId="3" borderId="8" xfId="0" applyNumberFormat="1" applyFont="1" applyFill="1" applyBorder="1" applyAlignment="1">
      <alignment horizontal="center" vertical="top" shrinkToFit="1"/>
    </xf>
    <xf numFmtId="165" fontId="4" fillId="3" borderId="8" xfId="0" applyNumberFormat="1" applyFont="1" applyFill="1" applyBorder="1" applyAlignment="1">
      <alignment horizontal="center" vertical="top"/>
    </xf>
    <xf numFmtId="166" fontId="4" fillId="3" borderId="8" xfId="0" applyNumberFormat="1" applyFont="1" applyFill="1" applyBorder="1" applyAlignment="1">
      <alignment horizontal="center" shrinkToFit="1"/>
    </xf>
    <xf numFmtId="166" fontId="4" fillId="4" borderId="8" xfId="0" applyNumberFormat="1" applyFont="1" applyFill="1" applyBorder="1" applyAlignment="1">
      <alignment horizontal="center" shrinkToFit="1"/>
    </xf>
    <xf numFmtId="166" fontId="4" fillId="5" borderId="8" xfId="0" applyNumberFormat="1" applyFont="1" applyFill="1" applyBorder="1" applyAlignment="1">
      <alignment horizontal="center" shrinkToFit="1"/>
    </xf>
    <xf numFmtId="0" fontId="9" fillId="0" borderId="6" xfId="0" applyFont="1" applyBorder="1" applyAlignment="1">
      <alignment horizontal="right" vertical="top" wrapText="1"/>
    </xf>
    <xf numFmtId="0" fontId="8" fillId="0" borderId="0" xfId="0" applyFont="1" applyAlignment="1">
      <alignment horizontal="center"/>
    </xf>
    <xf numFmtId="165" fontId="4" fillId="8" borderId="8" xfId="0" applyNumberFormat="1" applyFont="1" applyFill="1" applyBorder="1" applyAlignment="1">
      <alignment horizontal="center" vertical="top"/>
    </xf>
    <xf numFmtId="0" fontId="4" fillId="2" borderId="5"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3" borderId="4" xfId="0" applyFont="1" applyFill="1" applyBorder="1" applyAlignment="1">
      <alignment horizontal="center" vertical="center" wrapText="1"/>
    </xf>
    <xf numFmtId="165" fontId="4" fillId="3" borderId="4" xfId="0" applyNumberFormat="1" applyFont="1" applyFill="1" applyBorder="1" applyAlignment="1">
      <alignment horizontal="center" vertical="top" shrinkToFit="1"/>
    </xf>
    <xf numFmtId="6" fontId="4" fillId="3" borderId="5" xfId="0" applyNumberFormat="1" applyFont="1" applyFill="1" applyBorder="1" applyAlignment="1">
      <alignment horizontal="center" vertical="center" shrinkToFit="1"/>
    </xf>
    <xf numFmtId="0" fontId="4" fillId="3" borderId="5" xfId="0" applyFont="1" applyFill="1" applyBorder="1" applyAlignment="1">
      <alignment horizontal="center" vertical="center" shrinkToFit="1"/>
    </xf>
    <xf numFmtId="0" fontId="4" fillId="4" borderId="5" xfId="0" applyFont="1" applyFill="1" applyBorder="1" applyAlignment="1">
      <alignment horizontal="center" vertical="center" shrinkToFit="1"/>
    </xf>
    <xf numFmtId="6" fontId="4" fillId="4" borderId="5" xfId="0" applyNumberFormat="1" applyFont="1" applyFill="1" applyBorder="1" applyAlignment="1">
      <alignment horizontal="center" vertical="center" shrinkToFit="1"/>
    </xf>
    <xf numFmtId="6" fontId="4" fillId="5" borderId="5" xfId="0" applyNumberFormat="1" applyFont="1" applyFill="1" applyBorder="1" applyAlignment="1">
      <alignment horizontal="center" vertical="center" shrinkToFit="1"/>
    </xf>
    <xf numFmtId="0" fontId="9" fillId="0" borderId="5" xfId="0" applyFont="1" applyBorder="1" applyAlignment="1">
      <alignment horizontal="center" vertical="top" wrapText="1"/>
    </xf>
    <xf numFmtId="0" fontId="6" fillId="7" borderId="5" xfId="0" applyFont="1" applyFill="1" applyBorder="1" applyAlignment="1">
      <alignment horizontal="center" vertical="center" wrapText="1"/>
    </xf>
    <xf numFmtId="0" fontId="8" fillId="0" borderId="5" xfId="0" applyFont="1" applyBorder="1" applyAlignment="1">
      <alignment horizontal="center"/>
    </xf>
    <xf numFmtId="7" fontId="11" fillId="0" borderId="5" xfId="0" applyNumberFormat="1" applyFont="1" applyBorder="1" applyAlignment="1">
      <alignment horizontal="center" vertical="center" shrinkToFit="1"/>
    </xf>
    <xf numFmtId="164" fontId="9" fillId="0" borderId="5" xfId="0" applyNumberFormat="1" applyFont="1" applyBorder="1" applyAlignment="1">
      <alignment horizontal="center" vertical="center"/>
    </xf>
    <xf numFmtId="7" fontId="11" fillId="0" borderId="5" xfId="0" applyNumberFormat="1" applyFont="1" applyBorder="1" applyAlignment="1">
      <alignment shrinkToFit="1"/>
    </xf>
    <xf numFmtId="0" fontId="11" fillId="10" borderId="5" xfId="0" applyFont="1" applyFill="1" applyBorder="1" applyAlignment="1">
      <alignment horizontal="left" vertical="center" indent="1"/>
    </xf>
    <xf numFmtId="164" fontId="11" fillId="0" borderId="5" xfId="0" applyNumberFormat="1" applyFont="1" applyBorder="1" applyAlignment="1">
      <alignment horizontal="left" vertical="center" indent="1"/>
    </xf>
    <xf numFmtId="49" fontId="11" fillId="0" borderId="5" xfId="0" applyNumberFormat="1" applyFont="1" applyBorder="1" applyAlignment="1">
      <alignment horizontal="left" vertical="center" indent="1"/>
    </xf>
    <xf numFmtId="7" fontId="11" fillId="0" borderId="5" xfId="0" applyNumberFormat="1" applyFont="1" applyBorder="1" applyAlignment="1">
      <alignment horizontal="center" vertical="center" wrapText="1"/>
    </xf>
    <xf numFmtId="7" fontId="11" fillId="0" borderId="5" xfId="0" applyNumberFormat="1" applyFont="1" applyBorder="1" applyAlignment="1">
      <alignment vertical="center" shrinkToFit="1"/>
    </xf>
    <xf numFmtId="165" fontId="11" fillId="0" borderId="5" xfId="0" applyNumberFormat="1" applyFont="1" applyBorder="1" applyAlignment="1">
      <alignment horizontal="center" vertical="center" wrapText="1"/>
    </xf>
    <xf numFmtId="0" fontId="8" fillId="0" borderId="5" xfId="0" applyFont="1" applyBorder="1" applyAlignment="1">
      <alignment horizontal="center" vertical="center" shrinkToFit="1"/>
    </xf>
    <xf numFmtId="165" fontId="11" fillId="0" borderId="5" xfId="0" applyNumberFormat="1" applyFont="1" applyBorder="1" applyAlignment="1">
      <alignment horizontal="center" vertical="center" shrinkToFit="1"/>
    </xf>
    <xf numFmtId="166" fontId="9" fillId="0" borderId="5" xfId="0" applyNumberFormat="1" applyFont="1" applyBorder="1" applyAlignment="1" applyProtection="1">
      <alignment horizontal="right" vertical="center"/>
      <protection locked="0"/>
    </xf>
    <xf numFmtId="166" fontId="11" fillId="0" borderId="5" xfId="0" applyNumberFormat="1" applyFont="1" applyBorder="1" applyAlignment="1">
      <alignment horizontal="right" vertical="center"/>
    </xf>
    <xf numFmtId="166" fontId="8" fillId="0" borderId="5" xfId="0" applyNumberFormat="1" applyFont="1" applyBorder="1" applyAlignment="1">
      <alignment horizontal="right" vertical="center"/>
    </xf>
    <xf numFmtId="166" fontId="11" fillId="0" borderId="5" xfId="0" applyNumberFormat="1" applyFont="1" applyBorder="1" applyAlignment="1">
      <alignment vertical="center" wrapText="1"/>
    </xf>
    <xf numFmtId="166" fontId="8" fillId="10" borderId="5" xfId="0" applyNumberFormat="1" applyFont="1" applyFill="1" applyBorder="1" applyAlignment="1">
      <alignment horizontal="right" vertical="center"/>
    </xf>
    <xf numFmtId="166" fontId="11" fillId="0" borderId="5" xfId="0" applyNumberFormat="1" applyFont="1" applyBorder="1" applyAlignment="1">
      <alignment horizontal="right" vertical="center" shrinkToFit="1"/>
    </xf>
    <xf numFmtId="166" fontId="8" fillId="0" borderId="5" xfId="0" applyNumberFormat="1" applyFont="1" applyBorder="1" applyAlignment="1">
      <alignment horizontal="right" vertical="center" shrinkToFit="1"/>
    </xf>
    <xf numFmtId="0" fontId="9" fillId="0" borderId="5" xfId="0" applyFont="1" applyBorder="1" applyAlignment="1" applyProtection="1">
      <alignment horizontal="left" vertical="top" wrapText="1"/>
      <protection locked="0"/>
    </xf>
    <xf numFmtId="7" fontId="11" fillId="0" borderId="5" xfId="0" applyNumberFormat="1" applyFont="1" applyBorder="1" applyAlignment="1">
      <alignment horizontal="right" vertical="center" wrapText="1"/>
    </xf>
    <xf numFmtId="13" fontId="11" fillId="0" borderId="5" xfId="0" applyNumberFormat="1" applyFont="1" applyBorder="1" applyAlignment="1">
      <alignment horizontal="right" vertical="center" wrapText="1"/>
    </xf>
    <xf numFmtId="165" fontId="9" fillId="0" borderId="5" xfId="0" applyNumberFormat="1" applyFont="1" applyBorder="1" applyAlignment="1" applyProtection="1">
      <alignment horizontal="center" vertical="center" wrapText="1"/>
      <protection locked="0"/>
    </xf>
    <xf numFmtId="0" fontId="8" fillId="0" borderId="0" xfId="0" applyFont="1" applyAlignment="1">
      <alignment vertical="center"/>
    </xf>
    <xf numFmtId="0" fontId="0" fillId="3" borderId="0" xfId="0" applyFill="1"/>
    <xf numFmtId="0" fontId="8" fillId="0" borderId="5" xfId="0" applyFont="1" applyBorder="1" applyAlignment="1">
      <alignment vertical="center"/>
    </xf>
    <xf numFmtId="0" fontId="9" fillId="0" borderId="5" xfId="3" applyFont="1" applyBorder="1" applyAlignment="1" applyProtection="1">
      <alignment horizontal="left" vertical="center" indent="1"/>
      <protection locked="0"/>
    </xf>
    <xf numFmtId="164" fontId="11" fillId="0" borderId="5" xfId="0" applyNumberFormat="1" applyFont="1" applyBorder="1" applyAlignment="1">
      <alignment horizontal="center" vertical="center"/>
    </xf>
    <xf numFmtId="0" fontId="9" fillId="0" borderId="5" xfId="3" applyFont="1" applyBorder="1" applyAlignment="1" applyProtection="1">
      <alignment vertical="center" shrinkToFit="1"/>
      <protection locked="0"/>
    </xf>
    <xf numFmtId="1" fontId="9" fillId="11" borderId="5" xfId="3" quotePrefix="1" applyNumberFormat="1" applyFont="1" applyFill="1" applyBorder="1" applyAlignment="1" applyProtection="1">
      <alignment horizontal="left" vertical="center" indent="1"/>
      <protection locked="0"/>
    </xf>
    <xf numFmtId="164" fontId="9" fillId="0" borderId="5" xfId="3" applyNumberFormat="1" applyFont="1" applyBorder="1" applyAlignment="1" applyProtection="1">
      <alignment horizontal="left" vertical="center" indent="1"/>
      <protection locked="0"/>
    </xf>
    <xf numFmtId="49" fontId="9" fillId="0" borderId="5" xfId="3" applyNumberFormat="1" applyFont="1" applyBorder="1" applyAlignment="1" applyProtection="1">
      <alignment horizontal="left" vertical="center" indent="1"/>
      <protection locked="0"/>
    </xf>
    <xf numFmtId="0" fontId="9" fillId="0" borderId="5" xfId="3" applyFont="1" applyBorder="1" applyAlignment="1" applyProtection="1">
      <alignment horizontal="center" vertical="center" wrapText="1"/>
      <protection locked="0"/>
    </xf>
    <xf numFmtId="0" fontId="9" fillId="0" borderId="5" xfId="3" applyFont="1" applyBorder="1" applyAlignment="1" applyProtection="1">
      <alignment horizontal="left" vertical="center" shrinkToFit="1"/>
      <protection locked="0"/>
    </xf>
    <xf numFmtId="0" fontId="8" fillId="0" borderId="5" xfId="0" applyFont="1" applyBorder="1" applyAlignment="1">
      <alignment horizontal="center" vertical="center"/>
    </xf>
    <xf numFmtId="165" fontId="9" fillId="0" borderId="5" xfId="0" applyNumberFormat="1" applyFont="1" applyBorder="1" applyAlignment="1" applyProtection="1">
      <alignment horizontal="center" vertical="center" shrinkToFit="1"/>
      <protection locked="0"/>
    </xf>
    <xf numFmtId="166" fontId="9" fillId="11" borderId="5" xfId="1" applyNumberFormat="1" applyFont="1" applyFill="1" applyBorder="1" applyAlignment="1" applyProtection="1">
      <alignment horizontal="right" vertical="center"/>
      <protection locked="0"/>
    </xf>
    <xf numFmtId="166" fontId="9" fillId="0" borderId="5" xfId="1" applyNumberFormat="1" applyFont="1" applyFill="1" applyBorder="1" applyAlignment="1" applyProtection="1">
      <alignment horizontal="right" vertical="center"/>
      <protection locked="0"/>
    </xf>
    <xf numFmtId="166" fontId="9" fillId="0" borderId="5" xfId="0" applyNumberFormat="1" applyFont="1" applyBorder="1" applyAlignment="1" applyProtection="1">
      <alignment vertical="center" wrapText="1"/>
      <protection locked="0"/>
    </xf>
    <xf numFmtId="0" fontId="9" fillId="0" borderId="5" xfId="0" applyFont="1" applyBorder="1" applyAlignment="1" applyProtection="1">
      <alignment horizontal="center" vertical="center"/>
      <protection locked="0"/>
    </xf>
    <xf numFmtId="14" fontId="9" fillId="0" borderId="5" xfId="0" applyNumberFormat="1" applyFont="1" applyBorder="1" applyAlignment="1" applyProtection="1">
      <alignment horizontal="center" vertical="center"/>
      <protection locked="0"/>
    </xf>
    <xf numFmtId="13" fontId="11" fillId="0" borderId="5" xfId="0" applyNumberFormat="1" applyFont="1" applyBorder="1" applyAlignment="1">
      <alignment horizontal="center" vertical="center"/>
    </xf>
    <xf numFmtId="1" fontId="9" fillId="10" borderId="5" xfId="3" quotePrefix="1" applyNumberFormat="1" applyFont="1" applyFill="1" applyBorder="1" applyAlignment="1" applyProtection="1">
      <alignment horizontal="left" vertical="center" indent="1"/>
      <protection locked="0"/>
    </xf>
    <xf numFmtId="166" fontId="9" fillId="10" borderId="5" xfId="1" applyNumberFormat="1" applyFont="1" applyFill="1" applyBorder="1" applyAlignment="1" applyProtection="1">
      <alignment horizontal="right" vertical="center"/>
      <protection locked="0"/>
    </xf>
    <xf numFmtId="0" fontId="11" fillId="11" borderId="5" xfId="0" applyFont="1" applyFill="1" applyBorder="1" applyAlignment="1">
      <alignment horizontal="left" vertical="center" indent="1"/>
    </xf>
    <xf numFmtId="166" fontId="11" fillId="11" borderId="5" xfId="0" applyNumberFormat="1" applyFont="1" applyFill="1" applyBorder="1" applyAlignment="1">
      <alignment horizontal="right" vertical="center"/>
    </xf>
    <xf numFmtId="0" fontId="0" fillId="8" borderId="0" xfId="0" applyFill="1"/>
    <xf numFmtId="0" fontId="9" fillId="0" borderId="5" xfId="0" applyFont="1" applyBorder="1" applyAlignment="1" applyProtection="1">
      <alignment horizontal="left" vertical="top" wrapText="1" shrinkToFit="1"/>
      <protection locked="0"/>
    </xf>
    <xf numFmtId="0" fontId="0" fillId="12" borderId="0" xfId="0" applyFill="1"/>
    <xf numFmtId="0" fontId="9" fillId="0" borderId="5" xfId="3" applyFont="1" applyBorder="1" applyAlignment="1" applyProtection="1">
      <alignment horizontal="center" vertical="center"/>
      <protection locked="0"/>
    </xf>
    <xf numFmtId="164" fontId="9" fillId="0" borderId="5" xfId="3" applyNumberFormat="1" applyFont="1" applyBorder="1" applyAlignment="1" applyProtection="1">
      <alignment horizontal="center" vertical="center"/>
      <protection locked="0"/>
    </xf>
    <xf numFmtId="166" fontId="9" fillId="0" borderId="5" xfId="1" applyNumberFormat="1" applyFont="1" applyFill="1" applyBorder="1" applyAlignment="1" applyProtection="1">
      <alignment vertical="center"/>
      <protection locked="0"/>
    </xf>
    <xf numFmtId="166" fontId="9" fillId="0" borderId="5" xfId="1" applyNumberFormat="1" applyFont="1" applyFill="1" applyBorder="1" applyAlignment="1" applyProtection="1">
      <alignment horizontal="right" vertical="center" shrinkToFit="1"/>
      <protection locked="0"/>
    </xf>
    <xf numFmtId="9" fontId="11" fillId="0" borderId="5" xfId="0" applyNumberFormat="1" applyFont="1" applyBorder="1" applyAlignment="1">
      <alignment horizontal="left" vertical="top" wrapText="1"/>
    </xf>
    <xf numFmtId="14" fontId="9" fillId="0" borderId="5" xfId="0" applyNumberFormat="1" applyFont="1" applyBorder="1" applyAlignment="1" applyProtection="1">
      <alignment horizontal="right" vertical="center" wrapText="1"/>
      <protection locked="0"/>
    </xf>
    <xf numFmtId="1" fontId="9" fillId="5" borderId="5" xfId="3" quotePrefix="1" applyNumberFormat="1" applyFont="1" applyFill="1" applyBorder="1" applyAlignment="1" applyProtection="1">
      <alignment horizontal="left" vertical="center" indent="1"/>
      <protection locked="0"/>
    </xf>
    <xf numFmtId="166" fontId="9" fillId="5" borderId="5" xfId="0" applyNumberFormat="1" applyFont="1" applyFill="1" applyBorder="1" applyAlignment="1" applyProtection="1">
      <alignment vertical="center" wrapText="1"/>
      <protection locked="0"/>
    </xf>
    <xf numFmtId="0" fontId="8" fillId="0" borderId="8" xfId="0" applyFont="1" applyBorder="1"/>
    <xf numFmtId="0" fontId="11" fillId="5" borderId="5" xfId="0" applyFont="1" applyFill="1" applyBorder="1" applyAlignment="1">
      <alignment horizontal="left" vertical="center" indent="1"/>
    </xf>
    <xf numFmtId="7" fontId="11" fillId="0" borderId="5" xfId="0" applyNumberFormat="1" applyFont="1" applyBorder="1" applyAlignment="1">
      <alignment horizontal="center" vertical="center"/>
    </xf>
    <xf numFmtId="0" fontId="11" fillId="0" borderId="5" xfId="0" applyFont="1" applyBorder="1" applyAlignment="1">
      <alignment shrinkToFit="1"/>
    </xf>
    <xf numFmtId="0" fontId="11" fillId="0" borderId="5" xfId="0" applyFont="1" applyBorder="1" applyAlignment="1">
      <alignment horizontal="left" vertical="center" shrinkToFit="1"/>
    </xf>
    <xf numFmtId="166" fontId="9" fillId="11" borderId="5" xfId="0" applyNumberFormat="1" applyFont="1" applyFill="1" applyBorder="1" applyAlignment="1">
      <alignment horizontal="right" vertical="center"/>
    </xf>
    <xf numFmtId="166" fontId="9" fillId="0" borderId="5" xfId="0" applyNumberFormat="1" applyFont="1" applyBorder="1" applyAlignment="1">
      <alignment horizontal="right" vertical="center"/>
    </xf>
    <xf numFmtId="166" fontId="9" fillId="0" borderId="5" xfId="0" applyNumberFormat="1" applyFont="1" applyBorder="1" applyAlignment="1">
      <alignment vertical="center" wrapText="1"/>
    </xf>
    <xf numFmtId="1" fontId="11" fillId="0" borderId="5" xfId="0" applyNumberFormat="1" applyFont="1" applyBorder="1" applyAlignment="1">
      <alignment horizontal="left" vertical="top" wrapText="1"/>
    </xf>
    <xf numFmtId="14" fontId="11" fillId="0" borderId="5" xfId="0" applyNumberFormat="1" applyFont="1" applyBorder="1" applyAlignment="1">
      <alignment horizontal="right" vertical="center" wrapText="1"/>
    </xf>
    <xf numFmtId="0" fontId="11" fillId="14" borderId="5" xfId="0" applyFont="1" applyFill="1" applyBorder="1" applyAlignment="1">
      <alignment horizontal="left" vertical="center" indent="1"/>
    </xf>
    <xf numFmtId="166" fontId="9" fillId="14" borderId="5" xfId="0" applyNumberFormat="1" applyFont="1" applyFill="1" applyBorder="1" applyAlignment="1">
      <alignment vertical="center" wrapText="1"/>
    </xf>
    <xf numFmtId="5" fontId="11" fillId="0" borderId="5" xfId="0" applyNumberFormat="1" applyFont="1" applyBorder="1" applyAlignment="1">
      <alignment horizontal="center" vertical="center"/>
    </xf>
    <xf numFmtId="0" fontId="9" fillId="10" borderId="5" xfId="3" applyFont="1" applyFill="1" applyBorder="1" applyAlignment="1" applyProtection="1">
      <alignment horizontal="left" vertical="center" indent="1"/>
      <protection locked="0"/>
    </xf>
    <xf numFmtId="5" fontId="11" fillId="0" borderId="5" xfId="0" applyNumberFormat="1" applyFont="1" applyBorder="1" applyAlignment="1">
      <alignment horizontal="center" vertical="center" wrapText="1"/>
    </xf>
    <xf numFmtId="166" fontId="11" fillId="10" borderId="5" xfId="0" applyNumberFormat="1" applyFont="1" applyFill="1" applyBorder="1" applyAlignment="1">
      <alignment horizontal="right" vertical="center"/>
    </xf>
    <xf numFmtId="5" fontId="11" fillId="0" borderId="5" xfId="0" applyNumberFormat="1" applyFont="1" applyBorder="1" applyAlignment="1">
      <alignment horizontal="left" vertical="top" wrapText="1"/>
    </xf>
    <xf numFmtId="0" fontId="8" fillId="0" borderId="5" xfId="0" applyFont="1" applyBorder="1" applyAlignment="1">
      <alignment horizontal="right" vertical="center" wrapText="1"/>
    </xf>
    <xf numFmtId="14" fontId="8" fillId="0" borderId="5" xfId="0" applyNumberFormat="1" applyFont="1" applyBorder="1" applyAlignment="1">
      <alignment horizontal="right" vertical="center" wrapText="1"/>
    </xf>
    <xf numFmtId="164" fontId="9" fillId="0" borderId="5" xfId="0" applyNumberFormat="1" applyFont="1" applyBorder="1" applyAlignment="1">
      <alignment horizontal="left" vertical="center" indent="1"/>
    </xf>
    <xf numFmtId="3" fontId="9" fillId="0" borderId="5" xfId="0" applyNumberFormat="1" applyFont="1" applyBorder="1" applyAlignment="1" applyProtection="1">
      <alignment horizontal="center" vertical="center" shrinkToFit="1"/>
      <protection locked="0"/>
    </xf>
    <xf numFmtId="0" fontId="8" fillId="0" borderId="5" xfId="0" applyFont="1" applyBorder="1" applyAlignment="1">
      <alignment horizontal="left" vertical="top" wrapText="1"/>
    </xf>
    <xf numFmtId="3" fontId="9" fillId="0" borderId="5" xfId="0" applyNumberFormat="1" applyFont="1" applyBorder="1" applyAlignment="1" applyProtection="1">
      <alignment horizontal="center" vertical="center" wrapText="1"/>
      <protection locked="0"/>
    </xf>
    <xf numFmtId="0" fontId="8" fillId="0" borderId="5" xfId="0" applyFont="1" applyBorder="1" applyAlignment="1">
      <alignment horizontal="left" vertical="center" shrinkToFit="1"/>
    </xf>
    <xf numFmtId="165" fontId="8" fillId="0" borderId="5" xfId="0" applyNumberFormat="1" applyFont="1" applyBorder="1" applyAlignment="1">
      <alignment horizontal="center" vertical="center" shrinkToFit="1"/>
    </xf>
    <xf numFmtId="166" fontId="13" fillId="0" borderId="5" xfId="0" applyNumberFormat="1" applyFont="1" applyBorder="1" applyAlignment="1">
      <alignment horizontal="right" vertical="center"/>
    </xf>
    <xf numFmtId="0" fontId="8" fillId="0" borderId="5" xfId="0" applyFont="1" applyBorder="1" applyAlignment="1">
      <alignment horizontal="left" vertical="top" wrapText="1" shrinkToFit="1"/>
    </xf>
    <xf numFmtId="0" fontId="8" fillId="3" borderId="5" xfId="0" applyFont="1" applyFill="1" applyBorder="1" applyAlignment="1">
      <alignment horizontal="center" vertical="center" shrinkToFit="1"/>
    </xf>
    <xf numFmtId="165" fontId="11" fillId="3" borderId="5" xfId="0" applyNumberFormat="1" applyFont="1" applyFill="1" applyBorder="1" applyAlignment="1">
      <alignment horizontal="center" vertical="center" shrinkToFit="1"/>
    </xf>
    <xf numFmtId="0" fontId="11" fillId="15" borderId="5" xfId="0" applyFont="1" applyFill="1" applyBorder="1" applyAlignment="1">
      <alignment horizontal="left" vertical="center" indent="1"/>
    </xf>
    <xf numFmtId="0" fontId="11" fillId="15" borderId="5" xfId="0" applyFont="1" applyFill="1" applyBorder="1" applyAlignment="1">
      <alignment horizontal="center" vertical="center"/>
    </xf>
    <xf numFmtId="166" fontId="8" fillId="15" borderId="5" xfId="0" applyNumberFormat="1" applyFont="1" applyFill="1" applyBorder="1" applyAlignment="1">
      <alignment horizontal="right" vertical="center"/>
    </xf>
    <xf numFmtId="0" fontId="0" fillId="13" borderId="0" xfId="0" applyFill="1"/>
    <xf numFmtId="7" fontId="11" fillId="13" borderId="5" xfId="0" applyNumberFormat="1" applyFont="1" applyFill="1" applyBorder="1" applyAlignment="1">
      <alignment horizontal="center" vertical="center"/>
    </xf>
    <xf numFmtId="0" fontId="11" fillId="10" borderId="5" xfId="0" applyFont="1" applyFill="1" applyBorder="1" applyAlignment="1">
      <alignment horizontal="center" vertical="center"/>
    </xf>
    <xf numFmtId="0" fontId="11" fillId="0" borderId="5" xfId="0" applyFont="1" applyBorder="1" applyAlignment="1">
      <alignment vertical="center" shrinkToFit="1"/>
    </xf>
    <xf numFmtId="1" fontId="9" fillId="14" borderId="5" xfId="3" quotePrefix="1" applyNumberFormat="1" applyFont="1" applyFill="1" applyBorder="1" applyAlignment="1" applyProtection="1">
      <alignment horizontal="left" vertical="center" indent="1"/>
      <protection locked="0"/>
    </xf>
    <xf numFmtId="7" fontId="9" fillId="0" borderId="5" xfId="0" applyNumberFormat="1" applyFont="1" applyBorder="1" applyAlignment="1">
      <alignment horizontal="center" vertical="center" shrinkToFit="1"/>
    </xf>
    <xf numFmtId="0" fontId="8" fillId="14" borderId="5" xfId="0" applyFont="1" applyFill="1" applyBorder="1" applyAlignment="1">
      <alignment horizontal="center" shrinkToFit="1"/>
    </xf>
    <xf numFmtId="165" fontId="11" fillId="14" borderId="5" xfId="0" applyNumberFormat="1" applyFont="1" applyFill="1" applyBorder="1" applyAlignment="1">
      <alignment horizontal="center" vertical="center" wrapText="1"/>
    </xf>
    <xf numFmtId="166" fontId="8" fillId="14" borderId="5" xfId="0" applyNumberFormat="1" applyFont="1" applyFill="1" applyBorder="1" applyAlignment="1">
      <alignment horizontal="right" vertical="center"/>
    </xf>
    <xf numFmtId="166" fontId="11" fillId="14" borderId="5" xfId="0" applyNumberFormat="1" applyFont="1" applyFill="1" applyBorder="1" applyAlignment="1">
      <alignment horizontal="right" vertical="center" shrinkToFit="1"/>
    </xf>
    <xf numFmtId="166" fontId="9" fillId="0" borderId="5" xfId="0" applyNumberFormat="1" applyFont="1" applyBorder="1" applyAlignment="1" applyProtection="1">
      <alignment horizontal="right" vertical="center" shrinkToFit="1"/>
      <protection locked="0"/>
    </xf>
    <xf numFmtId="14" fontId="11" fillId="0" borderId="5" xfId="0" applyNumberFormat="1" applyFont="1" applyBorder="1" applyAlignment="1">
      <alignment horizontal="center" vertical="center"/>
    </xf>
    <xf numFmtId="5" fontId="11" fillId="0" borderId="5" xfId="0" applyNumberFormat="1" applyFont="1" applyBorder="1" applyAlignment="1">
      <alignment horizontal="left" vertical="center" shrinkToFit="1"/>
    </xf>
    <xf numFmtId="166" fontId="11" fillId="14" borderId="5" xfId="0" applyNumberFormat="1" applyFont="1" applyFill="1" applyBorder="1" applyAlignment="1">
      <alignment horizontal="right" vertical="center"/>
    </xf>
    <xf numFmtId="14" fontId="8" fillId="0" borderId="5" xfId="0" applyNumberFormat="1" applyFont="1" applyBorder="1" applyAlignment="1">
      <alignment horizontal="center" vertical="center"/>
    </xf>
    <xf numFmtId="166" fontId="9" fillId="14" borderId="5" xfId="1" applyNumberFormat="1" applyFont="1" applyFill="1" applyBorder="1" applyAlignment="1" applyProtection="1">
      <alignment horizontal="right" vertical="center"/>
      <protection locked="0"/>
    </xf>
    <xf numFmtId="49" fontId="9" fillId="0" borderId="5" xfId="0" applyNumberFormat="1" applyFont="1" applyBorder="1" applyAlignment="1" applyProtection="1">
      <alignment horizontal="left" vertical="center" indent="1"/>
      <protection locked="0"/>
    </xf>
    <xf numFmtId="0" fontId="8" fillId="3" borderId="5" xfId="0" applyFont="1" applyFill="1" applyBorder="1" applyAlignment="1">
      <alignment horizontal="center" shrinkToFit="1"/>
    </xf>
    <xf numFmtId="165" fontId="11" fillId="3" borderId="5" xfId="0" applyNumberFormat="1" applyFont="1" applyFill="1" applyBorder="1" applyAlignment="1">
      <alignment horizontal="center" vertical="center" wrapText="1"/>
    </xf>
    <xf numFmtId="166" fontId="13" fillId="11" borderId="5" xfId="0" applyNumberFormat="1" applyFont="1" applyFill="1" applyBorder="1" applyAlignment="1">
      <alignment horizontal="right" vertical="center"/>
    </xf>
    <xf numFmtId="1" fontId="11" fillId="0" borderId="5" xfId="0" applyNumberFormat="1" applyFont="1" applyBorder="1" applyAlignment="1">
      <alignment horizontal="left" vertical="top" wrapText="1" shrinkToFit="1"/>
    </xf>
    <xf numFmtId="166" fontId="9" fillId="0" borderId="5" xfId="3" applyNumberFormat="1" applyFont="1" applyBorder="1" applyAlignment="1" applyProtection="1">
      <alignment horizontal="right" vertical="center"/>
      <protection locked="0"/>
    </xf>
    <xf numFmtId="0" fontId="9" fillId="0" borderId="5" xfId="0" applyFont="1" applyBorder="1" applyAlignment="1" applyProtection="1">
      <alignment horizontal="left" vertical="center" shrinkToFit="1"/>
      <protection locked="0"/>
    </xf>
    <xf numFmtId="5" fontId="11" fillId="0" borderId="5" xfId="0" applyNumberFormat="1" applyFont="1" applyBorder="1" applyAlignment="1">
      <alignment horizontal="right" vertical="center" wrapText="1"/>
    </xf>
    <xf numFmtId="166" fontId="9" fillId="0" borderId="5" xfId="3" applyNumberFormat="1" applyFont="1" applyBorder="1" applyAlignment="1" applyProtection="1">
      <alignment horizontal="right" vertical="center" shrinkToFit="1"/>
      <protection locked="0"/>
    </xf>
    <xf numFmtId="166" fontId="11" fillId="5" borderId="5" xfId="0" applyNumberFormat="1" applyFont="1" applyFill="1" applyBorder="1" applyAlignment="1">
      <alignment vertical="center" wrapText="1"/>
    </xf>
    <xf numFmtId="5" fontId="9" fillId="0" borderId="5" xfId="0" applyNumberFormat="1" applyFont="1" applyBorder="1" applyAlignment="1">
      <alignment horizontal="left" vertical="top" wrapText="1" shrinkToFit="1"/>
    </xf>
    <xf numFmtId="14" fontId="9" fillId="0" borderId="5" xfId="0" applyNumberFormat="1" applyFont="1" applyBorder="1" applyAlignment="1">
      <alignment horizontal="right" vertical="center" wrapText="1"/>
    </xf>
    <xf numFmtId="165" fontId="9" fillId="3" borderId="5" xfId="0" applyNumberFormat="1" applyFont="1" applyFill="1" applyBorder="1" applyAlignment="1" applyProtection="1">
      <alignment horizontal="center" vertical="center" shrinkToFit="1"/>
      <protection locked="0"/>
    </xf>
    <xf numFmtId="0" fontId="8" fillId="15" borderId="5" xfId="0" applyFont="1" applyFill="1" applyBorder="1" applyAlignment="1">
      <alignment horizontal="center" vertical="center" shrinkToFit="1"/>
    </xf>
    <xf numFmtId="165" fontId="9" fillId="15" borderId="5" xfId="0" applyNumberFormat="1" applyFont="1" applyFill="1" applyBorder="1" applyAlignment="1" applyProtection="1">
      <alignment horizontal="center" vertical="center" shrinkToFit="1"/>
      <protection locked="0"/>
    </xf>
    <xf numFmtId="0" fontId="9" fillId="0" borderId="5" xfId="3" applyFont="1" applyBorder="1" applyAlignment="1" applyProtection="1">
      <alignment shrinkToFit="1"/>
      <protection locked="0"/>
    </xf>
    <xf numFmtId="164" fontId="14" fillId="0" borderId="5" xfId="3" applyNumberFormat="1" applyFont="1" applyBorder="1" applyAlignment="1" applyProtection="1">
      <alignment horizontal="left" vertical="center" indent="1"/>
      <protection locked="0"/>
    </xf>
    <xf numFmtId="49" fontId="14" fillId="0" borderId="5" xfId="3" applyNumberFormat="1" applyFont="1" applyBorder="1" applyAlignment="1" applyProtection="1">
      <alignment horizontal="left" vertical="center" indent="1"/>
      <protection locked="0"/>
    </xf>
    <xf numFmtId="166" fontId="14" fillId="0" borderId="5" xfId="1" applyNumberFormat="1" applyFont="1" applyFill="1" applyBorder="1" applyAlignment="1" applyProtection="1">
      <alignment horizontal="right" vertical="center"/>
      <protection locked="0"/>
    </xf>
    <xf numFmtId="166" fontId="14" fillId="10" borderId="5" xfId="1" applyNumberFormat="1" applyFont="1" applyFill="1" applyBorder="1" applyAlignment="1" applyProtection="1">
      <alignment horizontal="right" vertical="center"/>
      <protection locked="0"/>
    </xf>
    <xf numFmtId="165" fontId="14" fillId="0" borderId="5" xfId="0" applyNumberFormat="1" applyFont="1" applyBorder="1" applyAlignment="1" applyProtection="1">
      <alignment horizontal="center" vertical="center" wrapText="1"/>
      <protection locked="0"/>
    </xf>
    <xf numFmtId="14" fontId="14" fillId="0" borderId="5" xfId="0" applyNumberFormat="1" applyFont="1" applyBorder="1" applyAlignment="1" applyProtection="1">
      <alignment horizontal="right" vertical="center" wrapText="1"/>
      <protection locked="0"/>
    </xf>
    <xf numFmtId="13" fontId="15" fillId="0" borderId="5" xfId="0" applyNumberFormat="1" applyFont="1" applyBorder="1" applyAlignment="1">
      <alignment horizontal="right" vertical="center" wrapText="1"/>
    </xf>
    <xf numFmtId="0" fontId="16" fillId="0" borderId="5" xfId="0" applyFont="1" applyBorder="1" applyAlignment="1">
      <alignment horizontal="center"/>
    </xf>
    <xf numFmtId="0" fontId="8" fillId="10" borderId="5" xfId="0" applyFont="1" applyFill="1" applyBorder="1" applyAlignment="1">
      <alignment horizontal="center" vertical="center" shrinkToFit="1"/>
    </xf>
    <xf numFmtId="165" fontId="9" fillId="10" borderId="5" xfId="0" applyNumberFormat="1" applyFont="1" applyFill="1" applyBorder="1" applyAlignment="1" applyProtection="1">
      <alignment horizontal="center" vertical="center" shrinkToFit="1"/>
      <protection locked="0"/>
    </xf>
    <xf numFmtId="0" fontId="17" fillId="0" borderId="5" xfId="0" applyFont="1" applyBorder="1" applyAlignment="1" applyProtection="1">
      <alignment horizontal="left" vertical="top" wrapText="1"/>
      <protection locked="0"/>
    </xf>
    <xf numFmtId="165" fontId="11" fillId="7" borderId="5" xfId="0" applyNumberFormat="1" applyFont="1" applyFill="1" applyBorder="1" applyAlignment="1">
      <alignment horizontal="center" vertical="center" wrapText="1"/>
    </xf>
    <xf numFmtId="5" fontId="9" fillId="0" borderId="5" xfId="0" applyNumberFormat="1" applyFont="1" applyBorder="1" applyAlignment="1" applyProtection="1">
      <alignment horizontal="center" vertical="center"/>
      <protection locked="0"/>
    </xf>
    <xf numFmtId="164" fontId="9" fillId="0" borderId="5" xfId="0" applyNumberFormat="1" applyFont="1" applyBorder="1" applyAlignment="1" applyProtection="1">
      <alignment horizontal="center" vertical="center"/>
      <protection locked="0"/>
    </xf>
    <xf numFmtId="164" fontId="9" fillId="0" borderId="5" xfId="0" applyNumberFormat="1" applyFont="1" applyBorder="1" applyAlignment="1" applyProtection="1">
      <alignment horizontal="left" vertical="center" indent="1"/>
      <protection locked="0"/>
    </xf>
    <xf numFmtId="8" fontId="11" fillId="0" borderId="5" xfId="0" applyNumberFormat="1" applyFont="1" applyBorder="1" applyAlignment="1">
      <alignment horizontal="right" vertical="center" wrapText="1"/>
    </xf>
    <xf numFmtId="0" fontId="8" fillId="0" borderId="6" xfId="0" applyFont="1" applyBorder="1"/>
    <xf numFmtId="0" fontId="9" fillId="0" borderId="4" xfId="3" applyFont="1" applyBorder="1" applyAlignment="1" applyProtection="1">
      <alignment horizontal="left" vertical="center" indent="1"/>
      <protection locked="0"/>
    </xf>
    <xf numFmtId="164" fontId="11" fillId="0" borderId="4" xfId="0" applyNumberFormat="1" applyFont="1" applyBorder="1" applyAlignment="1">
      <alignment horizontal="center" vertical="center"/>
    </xf>
    <xf numFmtId="0" fontId="11" fillId="0" borderId="4" xfId="0" applyFont="1" applyBorder="1" applyAlignment="1">
      <alignment vertical="center" shrinkToFit="1"/>
    </xf>
    <xf numFmtId="1" fontId="9" fillId="14" borderId="4" xfId="3" quotePrefix="1" applyNumberFormat="1" applyFont="1" applyFill="1" applyBorder="1" applyAlignment="1" applyProtection="1">
      <alignment horizontal="left" vertical="center" indent="1"/>
      <protection locked="0"/>
    </xf>
    <xf numFmtId="164" fontId="9" fillId="0" borderId="4" xfId="3" applyNumberFormat="1" applyFont="1" applyBorder="1" applyAlignment="1" applyProtection="1">
      <alignment horizontal="left" vertical="center" indent="1"/>
      <protection locked="0"/>
    </xf>
    <xf numFmtId="49" fontId="9" fillId="0" borderId="4" xfId="3" applyNumberFormat="1" applyFont="1" applyBorder="1" applyAlignment="1" applyProtection="1">
      <alignment horizontal="left" vertical="center" indent="1"/>
      <protection locked="0"/>
    </xf>
    <xf numFmtId="7" fontId="9" fillId="0" borderId="4" xfId="0" applyNumberFormat="1" applyFont="1" applyBorder="1" applyAlignment="1">
      <alignment horizontal="center" vertical="center" shrinkToFit="1"/>
    </xf>
    <xf numFmtId="0" fontId="11" fillId="0" borderId="4" xfId="0" applyFont="1" applyBorder="1" applyAlignment="1">
      <alignment horizontal="left" vertical="center" shrinkToFit="1"/>
    </xf>
    <xf numFmtId="165" fontId="11" fillId="0" borderId="4" xfId="0" applyNumberFormat="1" applyFont="1" applyBorder="1" applyAlignment="1">
      <alignment horizontal="center" vertical="center" wrapText="1"/>
    </xf>
    <xf numFmtId="0" fontId="8" fillId="8" borderId="4" xfId="0" applyFont="1" applyFill="1" applyBorder="1" applyAlignment="1">
      <alignment horizontal="center" shrinkToFit="1"/>
    </xf>
    <xf numFmtId="165" fontId="11" fillId="8" borderId="4" xfId="0" applyNumberFormat="1" applyFont="1" applyFill="1" applyBorder="1" applyAlignment="1">
      <alignment horizontal="center" vertical="center" wrapText="1"/>
    </xf>
    <xf numFmtId="165" fontId="11" fillId="14" borderId="4" xfId="0" applyNumberFormat="1" applyFont="1" applyFill="1" applyBorder="1" applyAlignment="1">
      <alignment horizontal="center" vertical="center" wrapText="1"/>
    </xf>
    <xf numFmtId="166" fontId="8" fillId="0" borderId="4" xfId="0" applyNumberFormat="1" applyFont="1" applyBorder="1" applyAlignment="1">
      <alignment horizontal="right" vertical="center"/>
    </xf>
    <xf numFmtId="166" fontId="11" fillId="0" borderId="4" xfId="0" applyNumberFormat="1" applyFont="1" applyBorder="1" applyAlignment="1">
      <alignment vertical="center" wrapText="1"/>
    </xf>
    <xf numFmtId="166" fontId="11" fillId="14" borderId="4" xfId="0" applyNumberFormat="1" applyFont="1" applyFill="1" applyBorder="1" applyAlignment="1">
      <alignment horizontal="right" vertical="center"/>
    </xf>
    <xf numFmtId="166" fontId="11" fillId="0" borderId="4" xfId="0" applyNumberFormat="1" applyFont="1" applyBorder="1" applyAlignment="1">
      <alignment horizontal="right" vertical="center"/>
    </xf>
    <xf numFmtId="165" fontId="9" fillId="0" borderId="4" xfId="0" applyNumberFormat="1" applyFont="1" applyBorder="1" applyAlignment="1" applyProtection="1">
      <alignment horizontal="center" vertical="center" shrinkToFit="1"/>
      <protection locked="0"/>
    </xf>
    <xf numFmtId="166" fontId="8" fillId="0" borderId="4" xfId="0" applyNumberFormat="1" applyFont="1" applyBorder="1" applyAlignment="1">
      <alignment horizontal="right" vertical="center" shrinkToFit="1"/>
    </xf>
    <xf numFmtId="166" fontId="11" fillId="14" borderId="4" xfId="0" applyNumberFormat="1" applyFont="1" applyFill="1" applyBorder="1" applyAlignment="1">
      <alignment horizontal="right" vertical="center" shrinkToFit="1"/>
    </xf>
    <xf numFmtId="166" fontId="11" fillId="0" borderId="4" xfId="0" applyNumberFormat="1" applyFont="1" applyBorder="1" applyAlignment="1">
      <alignment horizontal="right" vertical="center" shrinkToFit="1"/>
    </xf>
    <xf numFmtId="5" fontId="11" fillId="0" borderId="4" xfId="0" applyNumberFormat="1" applyFont="1" applyBorder="1" applyAlignment="1">
      <alignment horizontal="left" vertical="top" wrapText="1"/>
    </xf>
    <xf numFmtId="0" fontId="8" fillId="0" borderId="4" xfId="0" applyFont="1" applyBorder="1" applyAlignment="1">
      <alignment horizontal="center" vertical="center"/>
    </xf>
    <xf numFmtId="14" fontId="8" fillId="0" borderId="4" xfId="0" applyNumberFormat="1" applyFont="1" applyBorder="1" applyAlignment="1">
      <alignment horizontal="center" vertical="center"/>
    </xf>
    <xf numFmtId="13" fontId="11" fillId="0" borderId="4" xfId="0" applyNumberFormat="1" applyFont="1" applyBorder="1" applyAlignment="1">
      <alignment horizontal="center" vertical="center"/>
    </xf>
    <xf numFmtId="0" fontId="8" fillId="0" borderId="4" xfId="0" applyFont="1" applyBorder="1" applyAlignment="1">
      <alignment horizontal="center"/>
    </xf>
    <xf numFmtId="165" fontId="9" fillId="0" borderId="4" xfId="0" applyNumberFormat="1" applyFont="1" applyBorder="1" applyAlignment="1" applyProtection="1">
      <alignment horizontal="center" vertical="center" wrapText="1"/>
      <protection locked="0"/>
    </xf>
    <xf numFmtId="166" fontId="9" fillId="0" borderId="4" xfId="0" applyNumberFormat="1" applyFont="1" applyBorder="1" applyAlignment="1" applyProtection="1">
      <alignment horizontal="right" vertical="center"/>
      <protection locked="0"/>
    </xf>
    <xf numFmtId="166" fontId="9" fillId="0" borderId="4" xfId="0" applyNumberFormat="1" applyFont="1" applyBorder="1" applyAlignment="1" applyProtection="1">
      <alignment horizontal="right" vertical="center" shrinkToFit="1"/>
      <protection locked="0"/>
    </xf>
    <xf numFmtId="0" fontId="8" fillId="0" borderId="5" xfId="0" applyFont="1" applyBorder="1" applyAlignment="1">
      <alignment horizontal="center" shrinkToFit="1"/>
    </xf>
    <xf numFmtId="166" fontId="8" fillId="11" borderId="5" xfId="0" applyNumberFormat="1" applyFont="1" applyFill="1" applyBorder="1" applyAlignment="1">
      <alignment horizontal="right" vertical="center"/>
    </xf>
    <xf numFmtId="0" fontId="8" fillId="0" borderId="5" xfId="0" applyFont="1" applyBorder="1"/>
    <xf numFmtId="1" fontId="9" fillId="0" borderId="5" xfId="3" quotePrefix="1" applyNumberFormat="1" applyFont="1" applyBorder="1" applyAlignment="1" applyProtection="1">
      <alignment horizontal="left" vertical="center" indent="1"/>
      <protection locked="0"/>
    </xf>
    <xf numFmtId="0" fontId="9" fillId="4" borderId="9" xfId="0" applyFont="1" applyFill="1" applyBorder="1" applyAlignment="1">
      <alignment horizontal="center"/>
    </xf>
    <xf numFmtId="0" fontId="9" fillId="4" borderId="10" xfId="0" applyFont="1" applyFill="1" applyBorder="1" applyAlignment="1">
      <alignment horizontal="center" shrinkToFit="1"/>
    </xf>
    <xf numFmtId="0" fontId="9" fillId="4" borderId="10" xfId="0" applyFont="1" applyFill="1" applyBorder="1" applyAlignment="1">
      <alignment horizontal="center"/>
    </xf>
    <xf numFmtId="164" fontId="9" fillId="4" borderId="10" xfId="0" applyNumberFormat="1" applyFont="1" applyFill="1" applyBorder="1" applyAlignment="1">
      <alignment horizontal="center"/>
    </xf>
    <xf numFmtId="0" fontId="9" fillId="4" borderId="10" xfId="0" applyFont="1" applyFill="1" applyBorder="1" applyAlignment="1">
      <alignment shrinkToFit="1"/>
    </xf>
    <xf numFmtId="49" fontId="9" fillId="4" borderId="10" xfId="0" applyNumberFormat="1" applyFont="1" applyFill="1" applyBorder="1" applyAlignment="1">
      <alignment horizontal="center"/>
    </xf>
    <xf numFmtId="0" fontId="9" fillId="4" borderId="10" xfId="0" applyFont="1" applyFill="1" applyBorder="1" applyAlignment="1">
      <alignment horizontal="left" indent="1"/>
    </xf>
    <xf numFmtId="0" fontId="9" fillId="4" borderId="10" xfId="0" applyFont="1" applyFill="1" applyBorder="1" applyAlignment="1">
      <alignment horizontal="center" vertical="center" shrinkToFit="1"/>
    </xf>
    <xf numFmtId="165" fontId="9" fillId="4" borderId="10" xfId="0" applyNumberFormat="1" applyFont="1" applyFill="1" applyBorder="1" applyAlignment="1">
      <alignment horizontal="center" shrinkToFit="1"/>
    </xf>
    <xf numFmtId="165" fontId="9" fillId="4" borderId="10" xfId="0" applyNumberFormat="1" applyFont="1" applyFill="1" applyBorder="1" applyAlignment="1">
      <alignment horizontal="center"/>
    </xf>
    <xf numFmtId="165" fontId="9" fillId="9" borderId="10" xfId="0" applyNumberFormat="1" applyFont="1" applyFill="1" applyBorder="1" applyAlignment="1">
      <alignment horizontal="center" shrinkToFit="1"/>
    </xf>
    <xf numFmtId="166" fontId="4" fillId="9" borderId="14" xfId="0" applyNumberFormat="1" applyFont="1" applyFill="1" applyBorder="1" applyAlignment="1" applyProtection="1">
      <alignment horizontal="right" vertical="center"/>
      <protection locked="0"/>
    </xf>
    <xf numFmtId="166" fontId="4" fillId="4" borderId="10" xfId="0" applyNumberFormat="1" applyFont="1" applyFill="1" applyBorder="1" applyAlignment="1">
      <alignment horizontal="right" shrinkToFit="1"/>
    </xf>
    <xf numFmtId="166" fontId="4" fillId="9" borderId="10" xfId="0" applyNumberFormat="1" applyFont="1" applyFill="1" applyBorder="1" applyAlignment="1">
      <alignment horizontal="right" shrinkToFit="1"/>
    </xf>
    <xf numFmtId="166" fontId="7" fillId="9" borderId="14" xfId="0" applyNumberFormat="1" applyFont="1" applyFill="1" applyBorder="1" applyAlignment="1">
      <alignment horizontal="right" vertical="center"/>
    </xf>
    <xf numFmtId="0" fontId="9" fillId="4" borderId="14" xfId="0" applyFont="1" applyFill="1" applyBorder="1" applyAlignment="1">
      <alignment horizontal="center" shrinkToFit="1"/>
    </xf>
    <xf numFmtId="165" fontId="9" fillId="4" borderId="11" xfId="0" applyNumberFormat="1" applyFont="1" applyFill="1" applyBorder="1" applyAlignment="1">
      <alignment horizontal="center" shrinkToFit="1"/>
    </xf>
    <xf numFmtId="0" fontId="18" fillId="0" borderId="0" xfId="0" applyFont="1" applyAlignment="1">
      <alignment horizontal="left" vertical="top"/>
    </xf>
    <xf numFmtId="0" fontId="8" fillId="0" borderId="0" xfId="0" applyFont="1" applyAlignment="1">
      <alignment horizontal="left" vertical="center" shrinkToFit="1"/>
    </xf>
    <xf numFmtId="0" fontId="8" fillId="0" borderId="0" xfId="0" applyFont="1" applyAlignment="1">
      <alignment horizontal="center" vertical="center"/>
    </xf>
    <xf numFmtId="164" fontId="8" fillId="0" borderId="0" xfId="0" applyNumberFormat="1" applyFont="1" applyAlignment="1">
      <alignment horizontal="center" vertical="center"/>
    </xf>
    <xf numFmtId="0" fontId="8" fillId="0" borderId="0" xfId="0" applyFont="1" applyAlignment="1">
      <alignment vertical="center" shrinkToFit="1"/>
    </xf>
    <xf numFmtId="164" fontId="8" fillId="0" borderId="0" xfId="0" applyNumberFormat="1" applyFont="1" applyAlignment="1">
      <alignment horizontal="left" vertical="center" indent="1"/>
    </xf>
    <xf numFmtId="49" fontId="8" fillId="0" borderId="0" xfId="0" applyNumberFormat="1" applyFont="1" applyAlignment="1">
      <alignment horizontal="left" vertical="center" indent="1"/>
    </xf>
    <xf numFmtId="0" fontId="8" fillId="0" borderId="0" xfId="0" applyFont="1" applyAlignment="1">
      <alignment horizontal="center" vertical="center" shrinkToFit="1"/>
    </xf>
    <xf numFmtId="14" fontId="8" fillId="0" borderId="0" xfId="0" applyNumberFormat="1" applyFont="1" applyAlignment="1">
      <alignment horizontal="center" shrinkToFit="1"/>
    </xf>
    <xf numFmtId="165" fontId="8" fillId="0" borderId="0" xfId="0" applyNumberFormat="1" applyFont="1" applyAlignment="1">
      <alignment horizontal="center" shrinkToFit="1"/>
    </xf>
    <xf numFmtId="165" fontId="8" fillId="0" borderId="0" xfId="0" applyNumberFormat="1" applyFont="1" applyAlignment="1">
      <alignment horizontal="center"/>
    </xf>
    <xf numFmtId="166" fontId="8" fillId="0" borderId="0" xfId="0" applyNumberFormat="1" applyFont="1" applyAlignment="1">
      <alignment shrinkToFit="1"/>
    </xf>
    <xf numFmtId="166" fontId="8" fillId="0" borderId="0" xfId="0" applyNumberFormat="1" applyFont="1" applyAlignment="1">
      <alignment horizontal="right" vertical="center"/>
    </xf>
    <xf numFmtId="0" fontId="8" fillId="0" borderId="0" xfId="0" applyFont="1" applyAlignment="1">
      <alignment shrinkToFit="1"/>
    </xf>
    <xf numFmtId="166" fontId="8" fillId="11" borderId="9" xfId="0" applyNumberFormat="1" applyFont="1" applyFill="1" applyBorder="1" applyAlignment="1">
      <alignment shrinkToFit="1"/>
    </xf>
    <xf numFmtId="166" fontId="8" fillId="11" borderId="11" xfId="0" applyNumberFormat="1" applyFont="1" applyFill="1" applyBorder="1" applyAlignment="1">
      <alignment shrinkToFit="1"/>
    </xf>
    <xf numFmtId="166" fontId="8" fillId="11" borderId="13" xfId="0" applyNumberFormat="1" applyFont="1" applyFill="1" applyBorder="1" applyAlignment="1">
      <alignment shrinkToFit="1"/>
    </xf>
    <xf numFmtId="0" fontId="8" fillId="0" borderId="0" xfId="0" applyFont="1" applyAlignment="1">
      <alignment horizontal="right" vertical="top" wrapText="1"/>
    </xf>
    <xf numFmtId="0" fontId="8" fillId="0" borderId="0" xfId="0" applyFont="1" applyAlignment="1">
      <alignment wrapText="1"/>
    </xf>
    <xf numFmtId="0" fontId="8" fillId="0" borderId="0" xfId="0" applyFont="1" applyAlignment="1">
      <alignment horizontal="center" wrapText="1"/>
    </xf>
    <xf numFmtId="0" fontId="0" fillId="0" borderId="0" xfId="0" applyAlignment="1">
      <alignment shrinkToFit="1"/>
    </xf>
    <xf numFmtId="0" fontId="0" fillId="0" borderId="0" xfId="0" applyAlignment="1">
      <alignment horizontal="right" shrinkToFit="1"/>
    </xf>
    <xf numFmtId="166" fontId="0" fillId="0" borderId="0" xfId="0" applyNumberFormat="1" applyAlignment="1">
      <alignment shrinkToFit="1"/>
    </xf>
    <xf numFmtId="0" fontId="19" fillId="0" borderId="0" xfId="0" applyFont="1"/>
    <xf numFmtId="0" fontId="20" fillId="3" borderId="0" xfId="0" applyFont="1" applyFill="1"/>
    <xf numFmtId="0" fontId="0" fillId="7" borderId="0" xfId="0" applyFill="1"/>
    <xf numFmtId="166" fontId="0" fillId="0" borderId="0" xfId="0" applyNumberFormat="1" applyAlignment="1">
      <alignment horizontal="right" shrinkToFit="1"/>
    </xf>
    <xf numFmtId="0" fontId="0" fillId="16" borderId="0" xfId="0" applyFill="1"/>
    <xf numFmtId="166" fontId="0" fillId="0" borderId="0" xfId="0" applyNumberFormat="1"/>
    <xf numFmtId="9" fontId="0" fillId="0" borderId="0" xfId="2" applyFont="1" applyFill="1" applyBorder="1" applyAlignment="1">
      <alignment shrinkToFit="1"/>
    </xf>
    <xf numFmtId="0" fontId="9" fillId="0" borderId="5" xfId="0" applyFont="1" applyBorder="1" applyAlignment="1">
      <alignment vertical="center"/>
    </xf>
    <xf numFmtId="7" fontId="9" fillId="0" borderId="5" xfId="0" applyNumberFormat="1" applyFont="1" applyBorder="1" applyAlignment="1">
      <alignment horizontal="left" vertical="center" shrinkToFit="1"/>
    </xf>
    <xf numFmtId="7" fontId="11" fillId="0" borderId="5" xfId="0" applyNumberFormat="1" applyFont="1" applyBorder="1" applyAlignment="1">
      <alignment horizontal="left" vertical="center" shrinkToFit="1"/>
    </xf>
    <xf numFmtId="0" fontId="2" fillId="0" borderId="0" xfId="0" applyFont="1"/>
    <xf numFmtId="0" fontId="9" fillId="0" borderId="5" xfId="3" applyFont="1" applyBorder="1" applyAlignment="1" applyProtection="1">
      <alignment vertical="center"/>
      <protection locked="0"/>
    </xf>
    <xf numFmtId="3" fontId="9" fillId="0" borderId="5" xfId="0" applyNumberFormat="1" applyFont="1" applyBorder="1" applyAlignment="1" applyProtection="1">
      <alignment horizontal="left" vertical="center" shrinkToFit="1"/>
      <protection locked="0"/>
    </xf>
    <xf numFmtId="5" fontId="11" fillId="0" borderId="4" xfId="0" applyNumberFormat="1" applyFont="1" applyBorder="1" applyAlignment="1">
      <alignment horizontal="left" vertical="center" shrinkToFit="1"/>
    </xf>
    <xf numFmtId="0" fontId="8" fillId="0" borderId="4" xfId="0" applyFont="1" applyBorder="1" applyAlignment="1">
      <alignment vertical="center"/>
    </xf>
    <xf numFmtId="167" fontId="3" fillId="2" borderId="9" xfId="0" applyNumberFormat="1" applyFont="1" applyFill="1" applyBorder="1" applyAlignment="1">
      <alignment horizontal="left" vertical="center"/>
    </xf>
    <xf numFmtId="167" fontId="3" fillId="2" borderId="10" xfId="0" applyNumberFormat="1" applyFont="1" applyFill="1" applyBorder="1" applyAlignment="1">
      <alignment horizontal="left" vertical="center"/>
    </xf>
    <xf numFmtId="14" fontId="4" fillId="3" borderId="12" xfId="0" applyNumberFormat="1" applyFont="1" applyFill="1" applyBorder="1" applyAlignment="1">
      <alignment horizontal="center" vertical="top" shrinkToFit="1"/>
    </xf>
    <xf numFmtId="14" fontId="4" fillId="3" borderId="13" xfId="0" applyNumberFormat="1" applyFont="1" applyFill="1" applyBorder="1" applyAlignment="1">
      <alignment horizontal="center" vertical="top" shrinkToFit="1"/>
    </xf>
    <xf numFmtId="0" fontId="9" fillId="6" borderId="8" xfId="0" applyFont="1" applyFill="1" applyBorder="1" applyAlignment="1">
      <alignment horizontal="center" vertical="top" wrapText="1"/>
    </xf>
    <xf numFmtId="0" fontId="9" fillId="6" borderId="14" xfId="0" applyFont="1" applyFill="1" applyBorder="1" applyAlignment="1">
      <alignment horizontal="center" vertical="top" wrapText="1"/>
    </xf>
    <xf numFmtId="0" fontId="5" fillId="3" borderId="2" xfId="0" applyFont="1" applyFill="1" applyBorder="1" applyAlignment="1">
      <alignment horizontal="center" shrinkToFit="1"/>
    </xf>
    <xf numFmtId="0" fontId="5" fillId="3" borderId="3" xfId="0" applyFont="1" applyFill="1" applyBorder="1" applyAlignment="1">
      <alignment horizontal="center" shrinkToFit="1"/>
    </xf>
    <xf numFmtId="0" fontId="5" fillId="4" borderId="1" xfId="0" applyFont="1" applyFill="1" applyBorder="1" applyAlignment="1">
      <alignment horizontal="center"/>
    </xf>
    <xf numFmtId="0" fontId="5" fillId="4" borderId="2" xfId="0" applyFont="1" applyFill="1" applyBorder="1" applyAlignment="1">
      <alignment horizontal="center"/>
    </xf>
    <xf numFmtId="0" fontId="5" fillId="4" borderId="3" xfId="0" applyFont="1" applyFill="1" applyBorder="1" applyAlignment="1">
      <alignment horizontal="center"/>
    </xf>
    <xf numFmtId="0" fontId="6" fillId="7" borderId="5" xfId="0" applyFont="1" applyFill="1" applyBorder="1" applyAlignment="1">
      <alignment horizontal="center" wrapText="1"/>
    </xf>
    <xf numFmtId="0" fontId="6" fillId="7" borderId="4" xfId="0" applyFont="1" applyFill="1" applyBorder="1" applyAlignment="1">
      <alignment horizontal="center" wrapText="1"/>
    </xf>
    <xf numFmtId="0" fontId="6" fillId="7" borderId="8" xfId="0" applyFont="1" applyFill="1" applyBorder="1" applyAlignment="1">
      <alignment horizontal="center" wrapText="1"/>
    </xf>
    <xf numFmtId="0" fontId="6" fillId="7" borderId="14" xfId="0" applyFont="1" applyFill="1" applyBorder="1" applyAlignment="1">
      <alignment horizontal="center" wrapText="1"/>
    </xf>
    <xf numFmtId="0" fontId="7" fillId="0" borderId="4" xfId="0" applyFont="1" applyBorder="1" applyAlignment="1">
      <alignment horizontal="center" wrapText="1"/>
    </xf>
    <xf numFmtId="0" fontId="7" fillId="0" borderId="8" xfId="0" applyFont="1" applyBorder="1" applyAlignment="1">
      <alignment horizontal="center" wrapText="1"/>
    </xf>
    <xf numFmtId="0" fontId="7" fillId="0" borderId="14" xfId="0" applyFont="1" applyBorder="1" applyAlignment="1">
      <alignment horizontal="center" wrapText="1"/>
    </xf>
  </cellXfs>
  <cellStyles count="4">
    <cellStyle name="Currency" xfId="1" builtinId="4"/>
    <cellStyle name="Normal" xfId="0" builtinId="0"/>
    <cellStyle name="Normal 2" xfId="3" xr:uid="{3738A6F4-2005-4202-9368-6918C9D9A352}"/>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62787-1ACE-4326-9447-AC45069EEF85}">
  <sheetPr>
    <pageSetUpPr fitToPage="1"/>
  </sheetPr>
  <dimension ref="A1:BG135"/>
  <sheetViews>
    <sheetView tabSelected="1" zoomScale="90" zoomScaleNormal="90" workbookViewId="0">
      <selection activeCell="AH1" sqref="AH1:AH1048576"/>
    </sheetView>
  </sheetViews>
  <sheetFormatPr defaultRowHeight="13.4" customHeight="1" outlineLevelCol="1" x14ac:dyDescent="0.35"/>
  <cols>
    <col min="1" max="1" width="2.26953125" customWidth="1"/>
    <col min="2" max="2" width="13.26953125" customWidth="1"/>
    <col min="3" max="3" width="14" customWidth="1"/>
    <col min="4" max="4" width="10.81640625" customWidth="1"/>
    <col min="5" max="5" width="6.6328125" customWidth="1"/>
    <col min="6" max="6" width="16.6328125" customWidth="1"/>
    <col min="7" max="7" width="12.26953125" customWidth="1"/>
    <col min="8" max="8" width="8.36328125" customWidth="1"/>
    <col min="9" max="9" width="8.08984375" hidden="1" customWidth="1" outlineLevel="1"/>
    <col min="10" max="10" width="9" hidden="1" customWidth="1" outlineLevel="1"/>
    <col min="11" max="11" width="5.08984375" hidden="1" customWidth="1" outlineLevel="1"/>
    <col min="12" max="12" width="18.08984375" customWidth="1" collapsed="1"/>
    <col min="13" max="13" width="6.08984375" customWidth="1"/>
    <col min="14" max="14" width="33.90625" style="320" customWidth="1"/>
    <col min="15" max="16" width="15.26953125" hidden="1" customWidth="1" outlineLevel="1"/>
    <col min="17" max="17" width="15.26953125" customWidth="1" collapsed="1"/>
    <col min="18" max="18" width="14.81640625" customWidth="1"/>
    <col min="19" max="19" width="14.81640625" hidden="1" customWidth="1" outlineLevel="1"/>
    <col min="20" max="21" width="16.26953125" hidden="1" customWidth="1" outlineLevel="1"/>
    <col min="22" max="22" width="12.81640625" hidden="1" customWidth="1" outlineLevel="1"/>
    <col min="23" max="23" width="12" customWidth="1" collapsed="1"/>
    <col min="24" max="24" width="11.08984375" hidden="1" customWidth="1" outlineLevel="1"/>
    <col min="25" max="25" width="12.7265625" hidden="1" customWidth="1" outlineLevel="1"/>
    <col min="26" max="26" width="14.36328125" hidden="1" customWidth="1" outlineLevel="1"/>
    <col min="27" max="27" width="10.81640625" hidden="1" customWidth="1" outlineLevel="1"/>
    <col min="28" max="28" width="11.7265625" hidden="1" customWidth="1" outlineLevel="1"/>
    <col min="29" max="29" width="10.08984375" hidden="1" customWidth="1" outlineLevel="1"/>
    <col min="30" max="30" width="9" hidden="1" customWidth="1" outlineLevel="1"/>
    <col min="31" max="31" width="8.81640625" hidden="1" customWidth="1" outlineLevel="1"/>
    <col min="32" max="32" width="13.6328125" hidden="1" customWidth="1" outlineLevel="1"/>
    <col min="33" max="33" width="16.26953125" customWidth="1" collapsed="1"/>
    <col min="34" max="34" width="13.81640625" hidden="1" customWidth="1"/>
    <col min="35" max="38" width="10.7265625" hidden="1" customWidth="1" outlineLevel="1"/>
    <col min="39" max="39" width="11.6328125" hidden="1" customWidth="1" outlineLevel="1"/>
    <col min="40" max="40" width="11.08984375" style="320" hidden="1" customWidth="1" outlineLevel="1"/>
    <col min="41" max="41" width="10.08984375" hidden="1" customWidth="1" outlineLevel="1"/>
    <col min="42" max="42" width="9.26953125" hidden="1" customWidth="1" outlineLevel="1"/>
    <col min="43" max="43" width="9.81640625" hidden="1" customWidth="1" outlineLevel="1"/>
    <col min="44" max="44" width="10.81640625" customWidth="1" collapsed="1"/>
    <col min="45" max="45" width="11.81640625" bestFit="1" customWidth="1"/>
    <col min="46" max="46" width="18.81640625" customWidth="1" outlineLevel="1"/>
    <col min="47" max="47" width="2.08984375" customWidth="1" outlineLevel="1"/>
    <col min="48" max="48" width="1.6328125" customWidth="1" outlineLevel="1"/>
    <col min="49" max="49" width="0.36328125" customWidth="1" outlineLevel="1"/>
    <col min="50" max="50" width="1.7265625" customWidth="1" outlineLevel="1"/>
    <col min="51" max="51" width="12.6328125" customWidth="1"/>
    <col min="52" max="52" width="2.26953125" customWidth="1"/>
    <col min="53" max="53" width="13.26953125" customWidth="1"/>
    <col min="54" max="54" width="11.36328125" customWidth="1"/>
    <col min="55" max="55" width="18.26953125" customWidth="1"/>
    <col min="56" max="56" width="49.7265625" customWidth="1"/>
    <col min="57" max="57" width="20.08984375" customWidth="1"/>
    <col min="58" max="58" width="15.36328125" customWidth="1"/>
  </cols>
  <sheetData>
    <row r="1" spans="2:55" ht="13.4" customHeight="1" x14ac:dyDescent="0.35">
      <c r="B1" s="1" t="s">
        <v>472</v>
      </c>
      <c r="C1" s="2"/>
      <c r="D1" s="3"/>
      <c r="E1" s="4"/>
      <c r="F1" s="5"/>
      <c r="G1" s="6"/>
      <c r="H1" s="6"/>
      <c r="I1" s="7"/>
      <c r="J1" s="7"/>
      <c r="K1" s="8"/>
      <c r="L1" s="7"/>
      <c r="M1" s="9"/>
      <c r="N1" s="10"/>
      <c r="O1" s="11"/>
      <c r="P1" s="11"/>
      <c r="Q1" s="11"/>
      <c r="R1" s="12"/>
      <c r="S1" s="12"/>
      <c r="T1" s="13"/>
      <c r="U1" s="13"/>
      <c r="V1" s="14"/>
      <c r="W1" s="15"/>
      <c r="X1" s="344"/>
      <c r="Y1" s="344"/>
      <c r="Z1" s="344"/>
      <c r="AA1" s="344"/>
      <c r="AB1" s="344"/>
      <c r="AC1" s="344"/>
      <c r="AD1" s="344"/>
      <c r="AE1" s="344"/>
      <c r="AF1" s="345"/>
      <c r="AG1" s="16"/>
      <c r="AH1" s="17"/>
      <c r="AI1" s="346"/>
      <c r="AJ1" s="347"/>
      <c r="AK1" s="347"/>
      <c r="AL1" s="347"/>
      <c r="AM1" s="347"/>
      <c r="AN1" s="347"/>
      <c r="AO1" s="347"/>
      <c r="AP1" s="347"/>
      <c r="AQ1" s="348"/>
      <c r="AR1" s="18"/>
      <c r="AS1" s="19"/>
      <c r="AT1" s="20" t="s">
        <v>0</v>
      </c>
      <c r="AU1" s="349" t="s">
        <v>1</v>
      </c>
      <c r="AV1" s="349" t="s">
        <v>2</v>
      </c>
      <c r="AW1" s="350" t="s">
        <v>3</v>
      </c>
      <c r="AX1" s="353" t="s">
        <v>4</v>
      </c>
      <c r="AY1" s="22"/>
      <c r="AZ1" s="23"/>
      <c r="BA1" s="22"/>
      <c r="BB1" s="18"/>
    </row>
    <row r="2" spans="2:55" ht="13.4" customHeight="1" x14ac:dyDescent="0.35">
      <c r="B2" s="24" t="s">
        <v>5</v>
      </c>
      <c r="C2" s="2"/>
      <c r="D2" s="3"/>
      <c r="E2" s="25"/>
      <c r="F2" s="26"/>
      <c r="G2" s="27"/>
      <c r="H2" s="27"/>
      <c r="I2" s="28"/>
      <c r="J2" s="28"/>
      <c r="K2" s="29"/>
      <c r="L2" s="28"/>
      <c r="M2" s="30"/>
      <c r="N2" s="31"/>
      <c r="O2" s="32"/>
      <c r="P2" s="32"/>
      <c r="Q2" s="32"/>
      <c r="R2" s="33"/>
      <c r="S2" s="33"/>
      <c r="T2" s="34"/>
      <c r="U2" s="34"/>
      <c r="V2" s="35"/>
      <c r="W2" s="36" t="s">
        <v>6</v>
      </c>
      <c r="X2" s="37">
        <v>101738011</v>
      </c>
      <c r="Y2" s="38">
        <v>73083708</v>
      </c>
      <c r="Z2" s="39">
        <f>X2+Y2</f>
        <v>174821719</v>
      </c>
      <c r="AA2" s="40"/>
      <c r="AB2" s="40" t="s">
        <v>7</v>
      </c>
      <c r="AC2" s="41"/>
      <c r="AD2" s="41"/>
      <c r="AE2" s="41"/>
      <c r="AF2" s="42"/>
      <c r="AG2" s="43" t="s">
        <v>8</v>
      </c>
      <c r="AH2" s="44"/>
      <c r="AI2" s="45">
        <f>X2</f>
        <v>101738011</v>
      </c>
      <c r="AJ2" s="46">
        <f>Y2</f>
        <v>73083708</v>
      </c>
      <c r="AK2" s="46">
        <f>AI2+AJ2</f>
        <v>174821719</v>
      </c>
      <c r="AL2" s="47"/>
      <c r="AM2" s="47" t="s">
        <v>9</v>
      </c>
      <c r="AN2" s="47"/>
      <c r="AO2" s="47"/>
      <c r="AP2" s="47"/>
      <c r="AQ2" s="48"/>
      <c r="AR2" s="49" t="s">
        <v>10</v>
      </c>
      <c r="AS2" s="50" t="s">
        <v>6</v>
      </c>
      <c r="AT2" s="51"/>
      <c r="AU2" s="349"/>
      <c r="AV2" s="349"/>
      <c r="AW2" s="351"/>
      <c r="AX2" s="354"/>
      <c r="AY2" s="53"/>
      <c r="AZ2" s="23"/>
      <c r="BA2" s="53"/>
      <c r="BB2" s="54" t="s">
        <v>10</v>
      </c>
    </row>
    <row r="3" spans="2:55" ht="13.4" customHeight="1" x14ac:dyDescent="0.35">
      <c r="B3" s="338">
        <v>44104</v>
      </c>
      <c r="C3" s="339"/>
      <c r="D3" s="55"/>
      <c r="E3" s="56"/>
      <c r="F3" s="57"/>
      <c r="G3" s="58"/>
      <c r="H3" s="58"/>
      <c r="I3" s="59"/>
      <c r="J3" s="59"/>
      <c r="K3" s="60"/>
      <c r="L3" s="59"/>
      <c r="M3" s="61"/>
      <c r="N3" s="62"/>
      <c r="O3" s="340" t="s">
        <v>11</v>
      </c>
      <c r="P3" s="341"/>
      <c r="Q3" s="340" t="s">
        <v>12</v>
      </c>
      <c r="R3" s="341"/>
      <c r="S3" s="340"/>
      <c r="T3" s="341"/>
      <c r="U3" s="63"/>
      <c r="V3" s="64"/>
      <c r="W3" s="65" t="s">
        <v>13</v>
      </c>
      <c r="X3" s="66" t="s">
        <v>14</v>
      </c>
      <c r="Y3" s="67" t="s">
        <v>15</v>
      </c>
      <c r="Z3" s="67" t="s">
        <v>16</v>
      </c>
      <c r="AA3" s="67" t="s">
        <v>17</v>
      </c>
      <c r="AB3" s="67" t="s">
        <v>18</v>
      </c>
      <c r="AC3" s="67" t="s">
        <v>19</v>
      </c>
      <c r="AD3" s="67" t="s">
        <v>20</v>
      </c>
      <c r="AE3" s="67" t="s">
        <v>21</v>
      </c>
      <c r="AF3" s="67" t="s">
        <v>22</v>
      </c>
      <c r="AG3" s="65" t="s">
        <v>7</v>
      </c>
      <c r="AH3" s="68"/>
      <c r="AI3" s="69" t="s">
        <v>14</v>
      </c>
      <c r="AJ3" s="69" t="s">
        <v>15</v>
      </c>
      <c r="AK3" s="69" t="s">
        <v>16</v>
      </c>
      <c r="AL3" s="69" t="s">
        <v>17</v>
      </c>
      <c r="AM3" s="70" t="s">
        <v>18</v>
      </c>
      <c r="AN3" s="69" t="s">
        <v>19</v>
      </c>
      <c r="AO3" s="69" t="s">
        <v>20</v>
      </c>
      <c r="AP3" s="69" t="s">
        <v>21</v>
      </c>
      <c r="AQ3" s="69" t="s">
        <v>23</v>
      </c>
      <c r="AR3" s="49" t="s">
        <v>24</v>
      </c>
      <c r="AS3" s="50" t="s">
        <v>13</v>
      </c>
      <c r="AT3" s="342" t="s">
        <v>25</v>
      </c>
      <c r="AU3" s="349"/>
      <c r="AV3" s="349"/>
      <c r="AW3" s="351"/>
      <c r="AX3" s="354"/>
      <c r="AY3" s="71"/>
      <c r="AZ3" s="23"/>
      <c r="BA3" s="71"/>
      <c r="BB3" s="54" t="s">
        <v>24</v>
      </c>
    </row>
    <row r="4" spans="2:55" ht="13.4" customHeight="1" x14ac:dyDescent="0.35">
      <c r="B4" s="72" t="s">
        <v>26</v>
      </c>
      <c r="C4" s="73" t="s">
        <v>27</v>
      </c>
      <c r="D4" s="72" t="s">
        <v>28</v>
      </c>
      <c r="E4" s="74" t="s">
        <v>29</v>
      </c>
      <c r="F4" s="75" t="s">
        <v>30</v>
      </c>
      <c r="G4" s="72" t="s">
        <v>31</v>
      </c>
      <c r="H4" s="72" t="s">
        <v>32</v>
      </c>
      <c r="I4" s="74" t="s">
        <v>33</v>
      </c>
      <c r="J4" s="74" t="s">
        <v>33</v>
      </c>
      <c r="K4" s="76" t="s">
        <v>33</v>
      </c>
      <c r="L4" s="74" t="s">
        <v>33</v>
      </c>
      <c r="M4" s="77" t="s">
        <v>34</v>
      </c>
      <c r="N4" s="78" t="s">
        <v>35</v>
      </c>
      <c r="O4" s="79" t="s">
        <v>36</v>
      </c>
      <c r="P4" s="79" t="s">
        <v>11</v>
      </c>
      <c r="Q4" s="79" t="s">
        <v>36</v>
      </c>
      <c r="R4" s="79" t="s">
        <v>36</v>
      </c>
      <c r="S4" s="79" t="s">
        <v>37</v>
      </c>
      <c r="T4" s="17" t="s">
        <v>38</v>
      </c>
      <c r="U4" s="17" t="s">
        <v>37</v>
      </c>
      <c r="V4" s="17" t="s">
        <v>39</v>
      </c>
      <c r="W4" s="80">
        <f>W5/AR5</f>
        <v>0.98516214761812271</v>
      </c>
      <c r="X4" s="81">
        <f>X5/X2</f>
        <v>0</v>
      </c>
      <c r="Y4" s="81">
        <f>Y5/Y2</f>
        <v>0</v>
      </c>
      <c r="Z4" s="81">
        <f>Z5/Z2</f>
        <v>0</v>
      </c>
      <c r="AA4" s="81">
        <f>AA5/AL5</f>
        <v>0</v>
      </c>
      <c r="AB4" s="81">
        <f>AB5/AN5</f>
        <v>1.2699242604283987E-2</v>
      </c>
      <c r="AC4" s="81">
        <f>AC5/AN5</f>
        <v>0</v>
      </c>
      <c r="AD4" s="81">
        <f>AD5/AM5</f>
        <v>0</v>
      </c>
      <c r="AE4" s="81">
        <f>AE5/AN5</f>
        <v>0</v>
      </c>
      <c r="AF4" s="81">
        <f>AF5/AQ5</f>
        <v>0</v>
      </c>
      <c r="AG4" s="80">
        <f>AG5/AR5</f>
        <v>4.312114233173351E-3</v>
      </c>
      <c r="AH4" s="17" t="s">
        <v>40</v>
      </c>
      <c r="AI4" s="82">
        <f>AI5/AR5</f>
        <v>0.23398839757420961</v>
      </c>
      <c r="AJ4" s="82">
        <f>AJ5/AR5</f>
        <v>8.0263525051827905E-2</v>
      </c>
      <c r="AK4" s="82">
        <f>AK5/AR5</f>
        <v>0.31425192262603752</v>
      </c>
      <c r="AL4" s="82">
        <f>AL5/AR5</f>
        <v>4.1980724214853424E-2</v>
      </c>
      <c r="AM4" s="82">
        <f>AM5/AR5</f>
        <v>0.15253987959602372</v>
      </c>
      <c r="AN4" s="82">
        <f>AN5/AR5</f>
        <v>0.33955680409780459</v>
      </c>
      <c r="AO4" s="82">
        <f>AO5/AR5</f>
        <v>0.15109697112464432</v>
      </c>
      <c r="AP4" s="82">
        <f>AP5/AS5</f>
        <v>0</v>
      </c>
      <c r="AQ4" s="82">
        <f>AQ5/AR5</f>
        <v>5.7369834063633965E-4</v>
      </c>
      <c r="AR4" s="83">
        <f>AR5/AR5</f>
        <v>1</v>
      </c>
      <c r="AS4" s="84">
        <f>AS5/AR5</f>
        <v>0.99568788576682665</v>
      </c>
      <c r="AT4" s="343"/>
      <c r="AU4" s="349"/>
      <c r="AV4" s="349"/>
      <c r="AW4" s="352"/>
      <c r="AX4" s="355"/>
      <c r="AY4" s="22" t="s">
        <v>41</v>
      </c>
      <c r="AZ4" s="23"/>
      <c r="BA4" s="22" t="s">
        <v>42</v>
      </c>
      <c r="BB4" s="83">
        <f>BB5/BB5</f>
        <v>1</v>
      </c>
    </row>
    <row r="5" spans="2:55" ht="13.4" customHeight="1" x14ac:dyDescent="0.35">
      <c r="B5" s="85"/>
      <c r="C5" s="86"/>
      <c r="D5" s="87"/>
      <c r="E5" s="88"/>
      <c r="F5" s="89"/>
      <c r="G5" s="87"/>
      <c r="H5" s="87"/>
      <c r="I5" s="88"/>
      <c r="J5" s="88"/>
      <c r="K5" s="90"/>
      <c r="L5" s="88"/>
      <c r="M5" s="91"/>
      <c r="N5" s="92"/>
      <c r="O5" s="93" t="s">
        <v>43</v>
      </c>
      <c r="P5" s="94" t="s">
        <v>44</v>
      </c>
      <c r="Q5" s="93" t="s">
        <v>43</v>
      </c>
      <c r="R5" s="94" t="s">
        <v>44</v>
      </c>
      <c r="S5" s="94" t="s">
        <v>45</v>
      </c>
      <c r="T5" s="95" t="s">
        <v>46</v>
      </c>
      <c r="U5" s="95" t="s">
        <v>40</v>
      </c>
      <c r="V5" s="95" t="s">
        <v>47</v>
      </c>
      <c r="W5" s="96">
        <f t="shared" ref="W5:AG5" si="0">SUM(W7:W113)</f>
        <v>280786620.48212731</v>
      </c>
      <c r="X5" s="96">
        <f t="shared" si="0"/>
        <v>0</v>
      </c>
      <c r="Y5" s="96">
        <f t="shared" si="0"/>
        <v>0</v>
      </c>
      <c r="Z5" s="96">
        <f t="shared" si="0"/>
        <v>0</v>
      </c>
      <c r="AA5" s="96">
        <f t="shared" si="0"/>
        <v>0</v>
      </c>
      <c r="AB5" s="96">
        <f t="shared" si="0"/>
        <v>1229020</v>
      </c>
      <c r="AC5" s="96">
        <f t="shared" si="0"/>
        <v>0</v>
      </c>
      <c r="AD5" s="96">
        <f t="shared" si="0"/>
        <v>0</v>
      </c>
      <c r="AE5" s="96">
        <f t="shared" si="0"/>
        <v>0</v>
      </c>
      <c r="AF5" s="96">
        <f t="shared" si="0"/>
        <v>0</v>
      </c>
      <c r="AG5" s="96">
        <f t="shared" si="0"/>
        <v>1229020</v>
      </c>
      <c r="AH5" s="94" t="s">
        <v>44</v>
      </c>
      <c r="AI5" s="97">
        <f t="shared" ref="AI5:AS5" si="1">SUM(AI7:AI115)</f>
        <v>66690353</v>
      </c>
      <c r="AJ5" s="97">
        <f t="shared" si="1"/>
        <v>22876360</v>
      </c>
      <c r="AK5" s="97">
        <f t="shared" si="1"/>
        <v>89566713</v>
      </c>
      <c r="AL5" s="97">
        <f t="shared" si="1"/>
        <v>11965163</v>
      </c>
      <c r="AM5" s="97">
        <f t="shared" si="1"/>
        <v>43476251.482127286</v>
      </c>
      <c r="AN5" s="97">
        <f t="shared" si="1"/>
        <v>96779000</v>
      </c>
      <c r="AO5" s="97">
        <f t="shared" si="1"/>
        <v>43065000</v>
      </c>
      <c r="AP5" s="97">
        <f t="shared" si="1"/>
        <v>0</v>
      </c>
      <c r="AQ5" s="97">
        <f t="shared" si="1"/>
        <v>163513</v>
      </c>
      <c r="AR5" s="97">
        <f t="shared" si="1"/>
        <v>285015640.48212731</v>
      </c>
      <c r="AS5" s="98">
        <f t="shared" si="1"/>
        <v>283786620.48212731</v>
      </c>
      <c r="AT5" s="99"/>
      <c r="AU5" s="21"/>
      <c r="AV5" s="21"/>
      <c r="AW5" s="52"/>
      <c r="AX5" s="100"/>
      <c r="AY5" s="101" t="s">
        <v>48</v>
      </c>
      <c r="AZ5" s="23"/>
      <c r="BA5" s="101" t="s">
        <v>49</v>
      </c>
      <c r="BB5" s="97">
        <f>SUM(BB7:BB115)</f>
        <v>285015640.48212731</v>
      </c>
    </row>
    <row r="6" spans="2:55" ht="13.4" customHeight="1" x14ac:dyDescent="0.35">
      <c r="B6" s="102" t="s">
        <v>26</v>
      </c>
      <c r="C6" s="103" t="s">
        <v>50</v>
      </c>
      <c r="D6" s="72" t="s">
        <v>28</v>
      </c>
      <c r="E6" s="74" t="s">
        <v>29</v>
      </c>
      <c r="F6" s="75" t="s">
        <v>30</v>
      </c>
      <c r="G6" s="72" t="s">
        <v>31</v>
      </c>
      <c r="H6" s="72" t="s">
        <v>32</v>
      </c>
      <c r="I6" s="74" t="s">
        <v>51</v>
      </c>
      <c r="J6" s="74" t="s">
        <v>52</v>
      </c>
      <c r="K6" s="76" t="s">
        <v>53</v>
      </c>
      <c r="L6" s="74" t="s">
        <v>33</v>
      </c>
      <c r="M6" s="104" t="s">
        <v>34</v>
      </c>
      <c r="N6" s="78" t="s">
        <v>35</v>
      </c>
      <c r="O6" s="79" t="s">
        <v>36</v>
      </c>
      <c r="P6" s="105" t="s">
        <v>11</v>
      </c>
      <c r="Q6" s="79" t="s">
        <v>36</v>
      </c>
      <c r="R6" s="105" t="s">
        <v>54</v>
      </c>
      <c r="S6" s="105" t="s">
        <v>55</v>
      </c>
      <c r="T6" s="17" t="s">
        <v>46</v>
      </c>
      <c r="U6" s="17" t="s">
        <v>56</v>
      </c>
      <c r="V6" s="17" t="s">
        <v>47</v>
      </c>
      <c r="W6" s="106" t="s">
        <v>13</v>
      </c>
      <c r="X6" s="107" t="s">
        <v>14</v>
      </c>
      <c r="Y6" s="107" t="s">
        <v>15</v>
      </c>
      <c r="Z6" s="107" t="s">
        <v>16</v>
      </c>
      <c r="AA6" s="107" t="s">
        <v>57</v>
      </c>
      <c r="AB6" s="107" t="s">
        <v>58</v>
      </c>
      <c r="AC6" s="107" t="s">
        <v>19</v>
      </c>
      <c r="AD6" s="107" t="s">
        <v>20</v>
      </c>
      <c r="AE6" s="107" t="s">
        <v>21</v>
      </c>
      <c r="AF6" s="107" t="s">
        <v>23</v>
      </c>
      <c r="AG6" s="106" t="s">
        <v>59</v>
      </c>
      <c r="AH6" s="17" t="s">
        <v>60</v>
      </c>
      <c r="AI6" s="108" t="s">
        <v>14</v>
      </c>
      <c r="AJ6" s="108" t="s">
        <v>15</v>
      </c>
      <c r="AK6" s="108" t="s">
        <v>16</v>
      </c>
      <c r="AL6" s="108" t="s">
        <v>57</v>
      </c>
      <c r="AM6" s="108" t="s">
        <v>58</v>
      </c>
      <c r="AN6" s="108" t="s">
        <v>61</v>
      </c>
      <c r="AO6" s="108" t="s">
        <v>20</v>
      </c>
      <c r="AP6" s="108" t="s">
        <v>21</v>
      </c>
      <c r="AQ6" s="108" t="s">
        <v>23</v>
      </c>
      <c r="AR6" s="109" t="s">
        <v>10</v>
      </c>
      <c r="AS6" s="110" t="s">
        <v>13</v>
      </c>
      <c r="AT6" s="111" t="s">
        <v>0</v>
      </c>
      <c r="AU6" s="112" t="s">
        <v>46</v>
      </c>
      <c r="AV6" s="112" t="s">
        <v>62</v>
      </c>
      <c r="AW6" s="112" t="s">
        <v>63</v>
      </c>
      <c r="AX6" s="113" t="s">
        <v>64</v>
      </c>
      <c r="AY6" s="22" t="s">
        <v>41</v>
      </c>
      <c r="AZ6" s="100"/>
      <c r="BA6" s="22" t="s">
        <v>65</v>
      </c>
      <c r="BB6" s="109" t="s">
        <v>10</v>
      </c>
    </row>
    <row r="7" spans="2:55" ht="13.4" customHeight="1" x14ac:dyDescent="0.35">
      <c r="B7" s="330" t="s">
        <v>66</v>
      </c>
      <c r="C7" s="331" t="s">
        <v>66</v>
      </c>
      <c r="D7" s="114" t="s">
        <v>67</v>
      </c>
      <c r="E7" s="115">
        <v>6539</v>
      </c>
      <c r="F7" s="116" t="s">
        <v>68</v>
      </c>
      <c r="G7" s="117" t="s">
        <v>69</v>
      </c>
      <c r="H7" s="117" t="s">
        <v>70</v>
      </c>
      <c r="I7" s="118"/>
      <c r="J7" s="118">
        <v>5014</v>
      </c>
      <c r="K7" s="119"/>
      <c r="L7" s="118" t="str">
        <f t="shared" ref="L7:L70" si="2">CONCATENATE(I7,"-",J7,"(",K7,")")</f>
        <v>-5014()</v>
      </c>
      <c r="M7" s="120" t="s">
        <v>71</v>
      </c>
      <c r="N7" s="121" t="s">
        <v>72</v>
      </c>
      <c r="O7" s="122"/>
      <c r="P7" s="122"/>
      <c r="Q7" s="123"/>
      <c r="R7" s="124"/>
      <c r="S7" s="124">
        <v>44805</v>
      </c>
      <c r="T7" s="122" t="s">
        <v>73</v>
      </c>
      <c r="U7" s="122"/>
      <c r="V7" s="122">
        <v>44377</v>
      </c>
      <c r="W7" s="125">
        <f t="shared" ref="W7:W70" si="3">AS7</f>
        <v>300000</v>
      </c>
      <c r="X7" s="126"/>
      <c r="Y7" s="126"/>
      <c r="Z7" s="127">
        <f t="shared" ref="Z7:Z70" si="4">X7+Y7</f>
        <v>0</v>
      </c>
      <c r="AA7" s="128"/>
      <c r="AB7" s="128"/>
      <c r="AC7" s="127"/>
      <c r="AD7" s="129"/>
      <c r="AE7" s="127"/>
      <c r="AF7" s="127"/>
      <c r="AG7" s="125">
        <f t="shared" ref="AG7:AG27" si="5">SUM(Z7:AF7)</f>
        <v>0</v>
      </c>
      <c r="AH7" s="122"/>
      <c r="AI7" s="130"/>
      <c r="AJ7" s="130"/>
      <c r="AK7" s="127">
        <f t="shared" ref="AK7:AK70" si="6">AI7+AJ7</f>
        <v>0</v>
      </c>
      <c r="AL7" s="131"/>
      <c r="AM7" s="131"/>
      <c r="AN7" s="131"/>
      <c r="AO7" s="131">
        <v>300000</v>
      </c>
      <c r="AP7" s="131"/>
      <c r="AQ7" s="131"/>
      <c r="AR7" s="125">
        <f t="shared" ref="AR7:AR40" si="7">SUM(AK7:AQ7)</f>
        <v>300000</v>
      </c>
      <c r="AS7" s="125">
        <f t="shared" ref="AS7:AS70" si="8">AR7-AG7</f>
        <v>300000</v>
      </c>
      <c r="AT7" s="132" t="s">
        <v>74</v>
      </c>
      <c r="AU7" s="133"/>
      <c r="AV7" s="133"/>
      <c r="AW7" s="134"/>
      <c r="AX7" s="113"/>
      <c r="AY7" s="135">
        <v>44104</v>
      </c>
      <c r="AZ7" s="23"/>
      <c r="BA7" s="135"/>
      <c r="BB7" s="125">
        <f t="shared" ref="BB7:BB70" si="9">AR7</f>
        <v>300000</v>
      </c>
      <c r="BC7" s="136"/>
    </row>
    <row r="8" spans="2:55" ht="13.4" customHeight="1" x14ac:dyDescent="0.35">
      <c r="B8" s="330" t="s">
        <v>66</v>
      </c>
      <c r="C8" s="331" t="s">
        <v>66</v>
      </c>
      <c r="D8" s="114" t="s">
        <v>67</v>
      </c>
      <c r="E8" s="115">
        <v>6539</v>
      </c>
      <c r="F8" s="116" t="s">
        <v>68</v>
      </c>
      <c r="G8" s="117" t="s">
        <v>69</v>
      </c>
      <c r="H8" s="117" t="s">
        <v>70</v>
      </c>
      <c r="I8" s="118"/>
      <c r="J8" s="118">
        <v>5014</v>
      </c>
      <c r="K8" s="119"/>
      <c r="L8" s="118" t="str">
        <f t="shared" si="2"/>
        <v>-5014()</v>
      </c>
      <c r="M8" s="120" t="s">
        <v>75</v>
      </c>
      <c r="N8" s="121" t="s">
        <v>72</v>
      </c>
      <c r="O8" s="122"/>
      <c r="P8" s="122"/>
      <c r="Q8" s="123"/>
      <c r="R8" s="124"/>
      <c r="S8" s="124">
        <v>44805</v>
      </c>
      <c r="T8" s="122" t="s">
        <v>73</v>
      </c>
      <c r="U8" s="122"/>
      <c r="V8" s="122">
        <v>44377</v>
      </c>
      <c r="W8" s="125">
        <f t="shared" si="3"/>
        <v>6846000</v>
      </c>
      <c r="X8" s="126"/>
      <c r="Y8" s="126"/>
      <c r="Z8" s="127">
        <f t="shared" si="4"/>
        <v>0</v>
      </c>
      <c r="AA8" s="128"/>
      <c r="AB8" s="128"/>
      <c r="AC8" s="127"/>
      <c r="AD8" s="129"/>
      <c r="AE8" s="127"/>
      <c r="AF8" s="127"/>
      <c r="AG8" s="125">
        <f t="shared" si="5"/>
        <v>0</v>
      </c>
      <c r="AH8" s="122"/>
      <c r="AI8" s="130"/>
      <c r="AJ8" s="130"/>
      <c r="AK8" s="127">
        <f t="shared" si="6"/>
        <v>0</v>
      </c>
      <c r="AL8" s="131"/>
      <c r="AM8" s="131"/>
      <c r="AN8" s="131"/>
      <c r="AO8" s="131">
        <v>6846000</v>
      </c>
      <c r="AP8" s="131"/>
      <c r="AQ8" s="131"/>
      <c r="AR8" s="125">
        <f t="shared" si="7"/>
        <v>6846000</v>
      </c>
      <c r="AS8" s="125">
        <f t="shared" si="8"/>
        <v>6846000</v>
      </c>
      <c r="AT8" s="132" t="s">
        <v>76</v>
      </c>
      <c r="AU8" s="133"/>
      <c r="AV8" s="133"/>
      <c r="AW8" s="134"/>
      <c r="AX8" s="113"/>
      <c r="AY8" s="135">
        <v>44104</v>
      </c>
      <c r="AZ8" s="23"/>
      <c r="BA8" s="135"/>
      <c r="BB8" s="125">
        <f t="shared" si="9"/>
        <v>6846000</v>
      </c>
      <c r="BC8" s="136"/>
    </row>
    <row r="9" spans="2:55" ht="13.4" customHeight="1" x14ac:dyDescent="0.35">
      <c r="B9" s="138" t="s">
        <v>66</v>
      </c>
      <c r="C9" s="332" t="s">
        <v>66</v>
      </c>
      <c r="D9" s="139" t="s">
        <v>77</v>
      </c>
      <c r="E9" s="140">
        <v>6760</v>
      </c>
      <c r="F9" s="141" t="s">
        <v>78</v>
      </c>
      <c r="G9" s="142" t="s">
        <v>79</v>
      </c>
      <c r="H9" s="142" t="s">
        <v>14</v>
      </c>
      <c r="I9" s="143"/>
      <c r="J9" s="143">
        <v>5014</v>
      </c>
      <c r="K9" s="144"/>
      <c r="L9" s="118" t="str">
        <f t="shared" si="2"/>
        <v>-5014()</v>
      </c>
      <c r="M9" s="145" t="s">
        <v>75</v>
      </c>
      <c r="N9" s="146" t="s">
        <v>80</v>
      </c>
      <c r="O9" s="147"/>
      <c r="P9" s="147"/>
      <c r="Q9" s="147"/>
      <c r="R9" s="148"/>
      <c r="S9" s="148">
        <v>44105</v>
      </c>
      <c r="T9" s="122">
        <v>44317</v>
      </c>
      <c r="U9" s="122"/>
      <c r="V9" s="122">
        <v>44227</v>
      </c>
      <c r="W9" s="125">
        <f t="shared" si="3"/>
        <v>827000</v>
      </c>
      <c r="X9" s="149"/>
      <c r="Y9" s="150"/>
      <c r="Z9" s="127">
        <f t="shared" si="4"/>
        <v>0</v>
      </c>
      <c r="AA9" s="151"/>
      <c r="AB9" s="150"/>
      <c r="AC9" s="150"/>
      <c r="AD9" s="150"/>
      <c r="AE9" s="150"/>
      <c r="AF9" s="150"/>
      <c r="AG9" s="125">
        <f t="shared" si="5"/>
        <v>0</v>
      </c>
      <c r="AH9" s="148"/>
      <c r="AI9" s="150">
        <v>827000</v>
      </c>
      <c r="AJ9" s="150"/>
      <c r="AK9" s="127">
        <f t="shared" si="6"/>
        <v>827000</v>
      </c>
      <c r="AL9" s="150"/>
      <c r="AM9" s="150"/>
      <c r="AN9" s="150"/>
      <c r="AO9" s="150"/>
      <c r="AP9" s="150"/>
      <c r="AQ9" s="150"/>
      <c r="AR9" s="125">
        <f t="shared" si="7"/>
        <v>827000</v>
      </c>
      <c r="AS9" s="125">
        <f t="shared" si="8"/>
        <v>827000</v>
      </c>
      <c r="AT9" s="132"/>
      <c r="AU9" s="152"/>
      <c r="AV9" s="153"/>
      <c r="AW9" s="154"/>
      <c r="AX9" s="113"/>
      <c r="AY9" s="135">
        <v>44104</v>
      </c>
      <c r="AZ9" s="23"/>
      <c r="BA9" s="135"/>
      <c r="BB9" s="125">
        <f t="shared" si="9"/>
        <v>827000</v>
      </c>
    </row>
    <row r="10" spans="2:55" ht="13.4" customHeight="1" x14ac:dyDescent="0.35">
      <c r="B10" s="138" t="s">
        <v>66</v>
      </c>
      <c r="C10" s="332" t="s">
        <v>81</v>
      </c>
      <c r="D10" s="139" t="s">
        <v>82</v>
      </c>
      <c r="E10" s="140">
        <v>5794</v>
      </c>
      <c r="F10" s="141" t="s">
        <v>78</v>
      </c>
      <c r="G10" s="142" t="s">
        <v>79</v>
      </c>
      <c r="H10" s="142" t="s">
        <v>14</v>
      </c>
      <c r="I10" s="143" t="s">
        <v>83</v>
      </c>
      <c r="J10" s="143">
        <v>5933</v>
      </c>
      <c r="K10" s="144" t="s">
        <v>84</v>
      </c>
      <c r="L10" s="118" t="str">
        <f t="shared" si="2"/>
        <v>STPL-5933(160)</v>
      </c>
      <c r="M10" s="145" t="s">
        <v>75</v>
      </c>
      <c r="N10" s="146" t="s">
        <v>85</v>
      </c>
      <c r="O10" s="147"/>
      <c r="P10" s="147"/>
      <c r="Q10" s="147"/>
      <c r="R10" s="148"/>
      <c r="S10" s="148"/>
      <c r="T10" s="122"/>
      <c r="U10" s="122"/>
      <c r="V10" s="122">
        <v>44377</v>
      </c>
      <c r="W10" s="125">
        <f t="shared" si="3"/>
        <v>2171000</v>
      </c>
      <c r="X10" s="149"/>
      <c r="Y10" s="150"/>
      <c r="Z10" s="127">
        <f t="shared" si="4"/>
        <v>0</v>
      </c>
      <c r="AA10" s="151"/>
      <c r="AB10" s="150"/>
      <c r="AC10" s="150"/>
      <c r="AD10" s="150"/>
      <c r="AE10" s="150"/>
      <c r="AF10" s="150"/>
      <c r="AG10" s="125">
        <f t="shared" si="5"/>
        <v>0</v>
      </c>
      <c r="AH10" s="148"/>
      <c r="AI10" s="150">
        <v>2171000</v>
      </c>
      <c r="AJ10" s="150"/>
      <c r="AK10" s="127">
        <v>2171000</v>
      </c>
      <c r="AL10" s="150"/>
      <c r="AM10" s="150"/>
      <c r="AN10" s="150"/>
      <c r="AO10" s="150"/>
      <c r="AP10" s="150"/>
      <c r="AQ10" s="150"/>
      <c r="AR10" s="125">
        <v>2171000</v>
      </c>
      <c r="AS10" s="125">
        <v>2171000</v>
      </c>
      <c r="AT10" s="132"/>
      <c r="AU10" s="152"/>
      <c r="AV10" s="153"/>
      <c r="AW10" s="154"/>
      <c r="AX10" s="113"/>
      <c r="AY10" s="135">
        <v>44104</v>
      </c>
      <c r="AZ10" s="23"/>
      <c r="BA10" s="135"/>
      <c r="BB10" s="125">
        <v>2171000</v>
      </c>
    </row>
    <row r="11" spans="2:55" ht="13.4" customHeight="1" x14ac:dyDescent="0.35">
      <c r="B11" s="330" t="s">
        <v>66</v>
      </c>
      <c r="C11" s="146" t="s">
        <v>86</v>
      </c>
      <c r="D11" s="139" t="s">
        <v>87</v>
      </c>
      <c r="E11" s="140">
        <v>6743</v>
      </c>
      <c r="F11" s="141" t="s">
        <v>78</v>
      </c>
      <c r="G11" s="142" t="s">
        <v>79</v>
      </c>
      <c r="H11" s="142" t="s">
        <v>14</v>
      </c>
      <c r="I11" s="143"/>
      <c r="J11" s="143">
        <v>5178</v>
      </c>
      <c r="K11" s="144"/>
      <c r="L11" s="118" t="str">
        <f t="shared" si="2"/>
        <v>-5178()</v>
      </c>
      <c r="M11" s="145" t="s">
        <v>75</v>
      </c>
      <c r="N11" s="146" t="s">
        <v>88</v>
      </c>
      <c r="O11" s="147"/>
      <c r="P11" s="147"/>
      <c r="Q11" s="147"/>
      <c r="R11" s="148"/>
      <c r="S11" s="148">
        <v>44317</v>
      </c>
      <c r="T11" s="122">
        <v>44105</v>
      </c>
      <c r="U11" s="122"/>
      <c r="V11" s="122">
        <v>44377</v>
      </c>
      <c r="W11" s="125">
        <f t="shared" si="3"/>
        <v>340000</v>
      </c>
      <c r="X11" s="149"/>
      <c r="Y11" s="150"/>
      <c r="Z11" s="127">
        <f t="shared" si="4"/>
        <v>0</v>
      </c>
      <c r="AA11" s="151"/>
      <c r="AB11" s="150"/>
      <c r="AC11" s="150"/>
      <c r="AD11" s="150"/>
      <c r="AE11" s="150"/>
      <c r="AF11" s="150"/>
      <c r="AG11" s="125">
        <f t="shared" si="5"/>
        <v>0</v>
      </c>
      <c r="AH11" s="148"/>
      <c r="AI11" s="150">
        <v>340000</v>
      </c>
      <c r="AJ11" s="150"/>
      <c r="AK11" s="127">
        <f t="shared" si="6"/>
        <v>340000</v>
      </c>
      <c r="AL11" s="150"/>
      <c r="AM11" s="150"/>
      <c r="AN11" s="150"/>
      <c r="AO11" s="150"/>
      <c r="AP11" s="150"/>
      <c r="AQ11" s="150"/>
      <c r="AR11" s="125">
        <f t="shared" si="7"/>
        <v>340000</v>
      </c>
      <c r="AS11" s="125">
        <f t="shared" si="8"/>
        <v>340000</v>
      </c>
      <c r="AT11" s="132" t="s">
        <v>89</v>
      </c>
      <c r="AU11" s="152"/>
      <c r="AV11" s="153"/>
      <c r="AW11" s="154"/>
      <c r="AX11" s="113"/>
      <c r="AY11" s="135">
        <v>44104</v>
      </c>
      <c r="AZ11" s="23"/>
      <c r="BA11" s="135"/>
      <c r="BB11" s="125">
        <f t="shared" si="9"/>
        <v>340000</v>
      </c>
    </row>
    <row r="12" spans="2:55" ht="13.4" customHeight="1" x14ac:dyDescent="0.35">
      <c r="B12" s="138" t="s">
        <v>90</v>
      </c>
      <c r="C12" s="146" t="s">
        <v>91</v>
      </c>
      <c r="D12" s="139" t="s">
        <v>92</v>
      </c>
      <c r="E12" s="140">
        <v>163</v>
      </c>
      <c r="F12" s="141" t="s">
        <v>93</v>
      </c>
      <c r="G12" s="155" t="s">
        <v>19</v>
      </c>
      <c r="H12" s="155" t="s">
        <v>94</v>
      </c>
      <c r="I12" s="143"/>
      <c r="J12" s="143">
        <v>6480</v>
      </c>
      <c r="K12" s="144"/>
      <c r="L12" s="118" t="str">
        <f t="shared" si="2"/>
        <v>-6480()</v>
      </c>
      <c r="M12" s="145" t="s">
        <v>75</v>
      </c>
      <c r="N12" s="146" t="s">
        <v>95</v>
      </c>
      <c r="O12" s="147"/>
      <c r="P12" s="147"/>
      <c r="Q12" s="147"/>
      <c r="R12" s="148"/>
      <c r="S12" s="148"/>
      <c r="T12" s="122" t="s">
        <v>96</v>
      </c>
      <c r="U12" s="122"/>
      <c r="V12" s="122">
        <v>44148</v>
      </c>
      <c r="W12" s="125">
        <f t="shared" si="3"/>
        <v>8979000</v>
      </c>
      <c r="X12" s="150"/>
      <c r="Y12" s="150"/>
      <c r="Z12" s="127">
        <f t="shared" si="4"/>
        <v>0</v>
      </c>
      <c r="AA12" s="151"/>
      <c r="AB12" s="150"/>
      <c r="AC12" s="156"/>
      <c r="AD12" s="150"/>
      <c r="AE12" s="150"/>
      <c r="AF12" s="150"/>
      <c r="AG12" s="125">
        <f t="shared" si="5"/>
        <v>0</v>
      </c>
      <c r="AH12" s="148"/>
      <c r="AI12" s="150"/>
      <c r="AJ12" s="150"/>
      <c r="AK12" s="127">
        <f t="shared" si="6"/>
        <v>0</v>
      </c>
      <c r="AL12" s="150"/>
      <c r="AM12" s="150"/>
      <c r="AN12" s="150">
        <v>8979000</v>
      </c>
      <c r="AO12" s="150"/>
      <c r="AP12" s="150"/>
      <c r="AQ12" s="150"/>
      <c r="AR12" s="125">
        <f t="shared" si="7"/>
        <v>8979000</v>
      </c>
      <c r="AS12" s="125">
        <f t="shared" si="8"/>
        <v>8979000</v>
      </c>
      <c r="AT12" s="132"/>
      <c r="AU12" s="152"/>
      <c r="AV12" s="153"/>
      <c r="AW12" s="154"/>
      <c r="AX12" s="113"/>
      <c r="AY12" s="135">
        <v>44104</v>
      </c>
      <c r="AZ12" s="23"/>
      <c r="BA12" s="135"/>
      <c r="BB12" s="125">
        <f t="shared" si="9"/>
        <v>8979000</v>
      </c>
    </row>
    <row r="13" spans="2:55" ht="13.4" customHeight="1" x14ac:dyDescent="0.35">
      <c r="B13" s="138" t="s">
        <v>90</v>
      </c>
      <c r="C13" s="146" t="s">
        <v>91</v>
      </c>
      <c r="D13" s="139" t="s">
        <v>92</v>
      </c>
      <c r="E13" s="140">
        <v>163</v>
      </c>
      <c r="F13" s="141" t="s">
        <v>93</v>
      </c>
      <c r="G13" s="155" t="s">
        <v>19</v>
      </c>
      <c r="H13" s="155" t="s">
        <v>94</v>
      </c>
      <c r="I13" s="143"/>
      <c r="J13" s="143">
        <v>6480</v>
      </c>
      <c r="K13" s="144"/>
      <c r="L13" s="118" t="str">
        <f t="shared" si="2"/>
        <v>-6480()</v>
      </c>
      <c r="M13" s="145" t="s">
        <v>75</v>
      </c>
      <c r="N13" s="146" t="s">
        <v>95</v>
      </c>
      <c r="O13" s="147"/>
      <c r="P13" s="147"/>
      <c r="Q13" s="147"/>
      <c r="R13" s="148"/>
      <c r="S13" s="148"/>
      <c r="T13" s="122" t="s">
        <v>96</v>
      </c>
      <c r="U13" s="122"/>
      <c r="V13" s="122">
        <v>44148</v>
      </c>
      <c r="W13" s="125">
        <f t="shared" si="3"/>
        <v>14360000</v>
      </c>
      <c r="X13" s="150"/>
      <c r="Y13" s="150"/>
      <c r="Z13" s="127">
        <f t="shared" si="4"/>
        <v>0</v>
      </c>
      <c r="AA13" s="151"/>
      <c r="AB13" s="150"/>
      <c r="AC13" s="156"/>
      <c r="AD13" s="150"/>
      <c r="AE13" s="150"/>
      <c r="AF13" s="150"/>
      <c r="AG13" s="125">
        <f t="shared" si="5"/>
        <v>0</v>
      </c>
      <c r="AH13" s="148"/>
      <c r="AI13" s="150"/>
      <c r="AJ13" s="150"/>
      <c r="AK13" s="127">
        <f t="shared" si="6"/>
        <v>0</v>
      </c>
      <c r="AL13" s="150"/>
      <c r="AM13" s="150"/>
      <c r="AN13" s="150">
        <v>14360000</v>
      </c>
      <c r="AO13" s="150"/>
      <c r="AP13" s="150"/>
      <c r="AQ13" s="150"/>
      <c r="AR13" s="125">
        <f t="shared" si="7"/>
        <v>14360000</v>
      </c>
      <c r="AS13" s="125">
        <f t="shared" si="8"/>
        <v>14360000</v>
      </c>
      <c r="AT13" s="132"/>
      <c r="AU13" s="152"/>
      <c r="AV13" s="153"/>
      <c r="AW13" s="154"/>
      <c r="AX13" s="113"/>
      <c r="AY13" s="135">
        <v>44104</v>
      </c>
      <c r="AZ13" s="23"/>
      <c r="BA13" s="135"/>
      <c r="BB13" s="125">
        <f t="shared" si="9"/>
        <v>14360000</v>
      </c>
    </row>
    <row r="14" spans="2:55" ht="13.4" customHeight="1" x14ac:dyDescent="0.35">
      <c r="B14" s="138" t="s">
        <v>90</v>
      </c>
      <c r="C14" s="146" t="s">
        <v>91</v>
      </c>
      <c r="D14" s="139" t="s">
        <v>92</v>
      </c>
      <c r="E14" s="140">
        <v>163</v>
      </c>
      <c r="F14" s="141" t="s">
        <v>97</v>
      </c>
      <c r="G14" s="155" t="s">
        <v>19</v>
      </c>
      <c r="H14" s="155" t="s">
        <v>94</v>
      </c>
      <c r="I14" s="143"/>
      <c r="J14" s="143">
        <v>6480</v>
      </c>
      <c r="K14" s="144"/>
      <c r="L14" s="118" t="str">
        <f t="shared" si="2"/>
        <v>-6480()</v>
      </c>
      <c r="M14" s="145" t="s">
        <v>75</v>
      </c>
      <c r="N14" s="146" t="s">
        <v>95</v>
      </c>
      <c r="O14" s="147"/>
      <c r="P14" s="147"/>
      <c r="Q14" s="147"/>
      <c r="R14" s="148"/>
      <c r="S14" s="148"/>
      <c r="T14" s="122" t="s">
        <v>96</v>
      </c>
      <c r="U14" s="122"/>
      <c r="V14" s="122">
        <v>44148</v>
      </c>
      <c r="W14" s="125">
        <f t="shared" si="3"/>
        <v>15445000</v>
      </c>
      <c r="X14" s="150"/>
      <c r="Y14" s="150"/>
      <c r="Z14" s="127">
        <f t="shared" si="4"/>
        <v>0</v>
      </c>
      <c r="AA14" s="151"/>
      <c r="AB14" s="150"/>
      <c r="AC14" s="156"/>
      <c r="AD14" s="150"/>
      <c r="AE14" s="150"/>
      <c r="AF14" s="150"/>
      <c r="AG14" s="125">
        <f t="shared" si="5"/>
        <v>0</v>
      </c>
      <c r="AH14" s="148"/>
      <c r="AI14" s="150"/>
      <c r="AJ14" s="150"/>
      <c r="AK14" s="127">
        <f t="shared" si="6"/>
        <v>0</v>
      </c>
      <c r="AL14" s="150"/>
      <c r="AM14" s="150"/>
      <c r="AN14" s="150">
        <v>15445000</v>
      </c>
      <c r="AO14" s="150"/>
      <c r="AP14" s="150"/>
      <c r="AQ14" s="150"/>
      <c r="AR14" s="125">
        <f t="shared" si="7"/>
        <v>15445000</v>
      </c>
      <c r="AS14" s="125">
        <f t="shared" si="8"/>
        <v>15445000</v>
      </c>
      <c r="AT14" s="132"/>
      <c r="AU14" s="152"/>
      <c r="AV14" s="153"/>
      <c r="AW14" s="154"/>
      <c r="AX14" s="113"/>
      <c r="AY14" s="135">
        <v>44104</v>
      </c>
      <c r="AZ14" s="23"/>
      <c r="BA14" s="135"/>
      <c r="BB14" s="125">
        <f t="shared" si="9"/>
        <v>15445000</v>
      </c>
    </row>
    <row r="15" spans="2:55" ht="13.4" customHeight="1" x14ac:dyDescent="0.35">
      <c r="B15" s="138" t="s">
        <v>66</v>
      </c>
      <c r="C15" s="146" t="s">
        <v>98</v>
      </c>
      <c r="D15" s="139"/>
      <c r="E15" s="140">
        <v>7129</v>
      </c>
      <c r="F15" s="141" t="s">
        <v>97</v>
      </c>
      <c r="G15" s="155" t="s">
        <v>19</v>
      </c>
      <c r="H15" s="155" t="s">
        <v>94</v>
      </c>
      <c r="I15" s="143"/>
      <c r="J15" s="143">
        <v>6480</v>
      </c>
      <c r="K15" s="144"/>
      <c r="L15" s="118" t="str">
        <f t="shared" si="2"/>
        <v>-6480()</v>
      </c>
      <c r="M15" s="145" t="s">
        <v>75</v>
      </c>
      <c r="N15" s="146" t="s">
        <v>99</v>
      </c>
      <c r="O15" s="147"/>
      <c r="P15" s="147"/>
      <c r="Q15" s="147"/>
      <c r="R15" s="148"/>
      <c r="S15" s="148"/>
      <c r="T15" s="122"/>
      <c r="U15" s="122"/>
      <c r="V15" s="122">
        <v>44377</v>
      </c>
      <c r="W15" s="125">
        <f t="shared" si="3"/>
        <v>13125000</v>
      </c>
      <c r="X15" s="150"/>
      <c r="Y15" s="150"/>
      <c r="Z15" s="127">
        <f t="shared" si="4"/>
        <v>0</v>
      </c>
      <c r="AA15" s="151"/>
      <c r="AB15" s="150"/>
      <c r="AC15" s="156"/>
      <c r="AD15" s="150"/>
      <c r="AE15" s="150"/>
      <c r="AF15" s="150"/>
      <c r="AG15" s="125">
        <f t="shared" si="5"/>
        <v>0</v>
      </c>
      <c r="AH15" s="148"/>
      <c r="AI15" s="150"/>
      <c r="AJ15" s="150"/>
      <c r="AK15" s="127">
        <f t="shared" si="6"/>
        <v>0</v>
      </c>
      <c r="AL15" s="150"/>
      <c r="AM15" s="150"/>
      <c r="AN15" s="150">
        <v>13125000</v>
      </c>
      <c r="AO15" s="150"/>
      <c r="AP15" s="150"/>
      <c r="AQ15" s="150"/>
      <c r="AR15" s="125">
        <f t="shared" si="7"/>
        <v>13125000</v>
      </c>
      <c r="AS15" s="125">
        <f t="shared" si="8"/>
        <v>13125000</v>
      </c>
      <c r="AT15" s="132"/>
      <c r="AU15" s="152"/>
      <c r="AV15" s="153"/>
      <c r="AW15" s="154"/>
      <c r="AX15" s="113"/>
      <c r="AY15" s="135">
        <v>44104</v>
      </c>
      <c r="AZ15" s="23"/>
      <c r="BA15" s="135"/>
      <c r="BB15" s="125">
        <f t="shared" si="9"/>
        <v>13125000</v>
      </c>
    </row>
    <row r="16" spans="2:55" ht="13.4" customHeight="1" x14ac:dyDescent="0.35">
      <c r="B16" s="138" t="s">
        <v>66</v>
      </c>
      <c r="C16" s="332" t="s">
        <v>100</v>
      </c>
      <c r="D16" s="114" t="s">
        <v>101</v>
      </c>
      <c r="E16" s="115">
        <v>6737</v>
      </c>
      <c r="F16" s="116" t="s">
        <v>78</v>
      </c>
      <c r="G16" s="157" t="s">
        <v>79</v>
      </c>
      <c r="H16" s="157" t="s">
        <v>14</v>
      </c>
      <c r="I16" s="118"/>
      <c r="J16" s="118">
        <v>5050</v>
      </c>
      <c r="K16" s="119"/>
      <c r="L16" s="118" t="str">
        <f t="shared" si="2"/>
        <v>-5050()</v>
      </c>
      <c r="M16" s="120" t="s">
        <v>75</v>
      </c>
      <c r="N16" s="121" t="s">
        <v>102</v>
      </c>
      <c r="O16" s="122"/>
      <c r="P16" s="122"/>
      <c r="Q16" s="123"/>
      <c r="R16" s="124"/>
      <c r="S16" s="124">
        <v>44136</v>
      </c>
      <c r="T16" s="122">
        <v>43525</v>
      </c>
      <c r="U16" s="122"/>
      <c r="V16" s="122">
        <v>44227</v>
      </c>
      <c r="W16" s="125">
        <f t="shared" si="3"/>
        <v>1662000</v>
      </c>
      <c r="X16" s="158"/>
      <c r="Y16" s="126"/>
      <c r="Z16" s="127">
        <f t="shared" si="4"/>
        <v>0</v>
      </c>
      <c r="AA16" s="128"/>
      <c r="AB16" s="128"/>
      <c r="AC16" s="127"/>
      <c r="AD16" s="127"/>
      <c r="AE16" s="127"/>
      <c r="AF16" s="127"/>
      <c r="AG16" s="125">
        <f t="shared" si="5"/>
        <v>0</v>
      </c>
      <c r="AH16" s="122"/>
      <c r="AI16" s="130">
        <v>1662000</v>
      </c>
      <c r="AJ16" s="130"/>
      <c r="AK16" s="127">
        <f t="shared" si="6"/>
        <v>1662000</v>
      </c>
      <c r="AL16" s="131"/>
      <c r="AM16" s="131"/>
      <c r="AN16" s="131"/>
      <c r="AO16" s="131"/>
      <c r="AP16" s="131"/>
      <c r="AQ16" s="131"/>
      <c r="AR16" s="125">
        <f t="shared" si="7"/>
        <v>1662000</v>
      </c>
      <c r="AS16" s="125">
        <f t="shared" si="8"/>
        <v>1662000</v>
      </c>
      <c r="AT16" s="132" t="s">
        <v>103</v>
      </c>
      <c r="AU16" s="133"/>
      <c r="AV16" s="133"/>
      <c r="AW16" s="134"/>
      <c r="AX16" s="113"/>
      <c r="AY16" s="135">
        <v>44104</v>
      </c>
      <c r="AZ16" s="23"/>
      <c r="BA16" s="135"/>
      <c r="BB16" s="125">
        <f t="shared" si="9"/>
        <v>1662000</v>
      </c>
    </row>
    <row r="17" spans="2:55" ht="13.4" customHeight="1" x14ac:dyDescent="0.35">
      <c r="B17" s="138" t="s">
        <v>66</v>
      </c>
      <c r="C17" s="146" t="s">
        <v>104</v>
      </c>
      <c r="D17" s="139" t="s">
        <v>105</v>
      </c>
      <c r="E17" s="140">
        <v>6531</v>
      </c>
      <c r="F17" s="141" t="s">
        <v>68</v>
      </c>
      <c r="G17" s="155" t="s">
        <v>69</v>
      </c>
      <c r="H17" s="155" t="s">
        <v>70</v>
      </c>
      <c r="I17" s="143" t="s">
        <v>106</v>
      </c>
      <c r="J17" s="143">
        <v>5012</v>
      </c>
      <c r="K17" s="144" t="s">
        <v>107</v>
      </c>
      <c r="L17" s="118" t="str">
        <f t="shared" si="2"/>
        <v>ATPL-5012(154)</v>
      </c>
      <c r="M17" s="145" t="s">
        <v>71</v>
      </c>
      <c r="N17" s="146" t="s">
        <v>108</v>
      </c>
      <c r="O17" s="122"/>
      <c r="P17" s="122"/>
      <c r="Q17" s="147"/>
      <c r="R17" s="148"/>
      <c r="S17" s="148">
        <v>43889</v>
      </c>
      <c r="T17" s="135">
        <v>43252</v>
      </c>
      <c r="U17" s="135"/>
      <c r="V17" s="122">
        <v>44196</v>
      </c>
      <c r="W17" s="125">
        <f t="shared" si="3"/>
        <v>1235000</v>
      </c>
      <c r="X17" s="150"/>
      <c r="Y17" s="150"/>
      <c r="Z17" s="127">
        <f t="shared" si="4"/>
        <v>0</v>
      </c>
      <c r="AA17" s="151"/>
      <c r="AB17" s="150"/>
      <c r="AC17" s="150"/>
      <c r="AD17" s="156"/>
      <c r="AE17" s="150"/>
      <c r="AF17" s="150"/>
      <c r="AG17" s="125">
        <f t="shared" si="5"/>
        <v>0</v>
      </c>
      <c r="AH17" s="148"/>
      <c r="AI17" s="150"/>
      <c r="AJ17" s="150"/>
      <c r="AK17" s="127">
        <f t="shared" si="6"/>
        <v>0</v>
      </c>
      <c r="AL17" s="150"/>
      <c r="AM17" s="150"/>
      <c r="AN17" s="150"/>
      <c r="AO17" s="150">
        <v>1235000</v>
      </c>
      <c r="AP17" s="150"/>
      <c r="AQ17" s="150"/>
      <c r="AR17" s="125">
        <f t="shared" si="7"/>
        <v>1235000</v>
      </c>
      <c r="AS17" s="125">
        <f t="shared" si="8"/>
        <v>1235000</v>
      </c>
      <c r="AT17" s="160" t="s">
        <v>109</v>
      </c>
      <c r="AU17" s="152"/>
      <c r="AV17" s="153"/>
      <c r="AW17" s="154"/>
      <c r="AX17" s="113"/>
      <c r="AY17" s="135">
        <v>43739</v>
      </c>
      <c r="AZ17" s="23"/>
      <c r="BA17" s="135"/>
      <c r="BB17" s="125">
        <f t="shared" si="9"/>
        <v>1235000</v>
      </c>
    </row>
    <row r="18" spans="2:55" ht="13.4" customHeight="1" x14ac:dyDescent="0.35">
      <c r="B18" s="138" t="s">
        <v>66</v>
      </c>
      <c r="C18" s="146" t="s">
        <v>104</v>
      </c>
      <c r="D18" s="139" t="s">
        <v>105</v>
      </c>
      <c r="E18" s="140">
        <v>6531</v>
      </c>
      <c r="F18" s="141" t="s">
        <v>68</v>
      </c>
      <c r="G18" s="155" t="s">
        <v>69</v>
      </c>
      <c r="H18" s="155" t="s">
        <v>70</v>
      </c>
      <c r="I18" s="143" t="s">
        <v>106</v>
      </c>
      <c r="J18" s="143">
        <v>5012</v>
      </c>
      <c r="K18" s="144"/>
      <c r="L18" s="118" t="str">
        <f t="shared" si="2"/>
        <v>ATPL-5012()</v>
      </c>
      <c r="M18" s="145" t="s">
        <v>75</v>
      </c>
      <c r="N18" s="146" t="s">
        <v>108</v>
      </c>
      <c r="O18" s="122"/>
      <c r="P18" s="122"/>
      <c r="Q18" s="147"/>
      <c r="R18" s="148"/>
      <c r="S18" s="148">
        <v>44701</v>
      </c>
      <c r="T18" s="135">
        <v>43252</v>
      </c>
      <c r="U18" s="135"/>
      <c r="V18" s="122">
        <v>44196</v>
      </c>
      <c r="W18" s="125">
        <f t="shared" si="3"/>
        <v>9343000</v>
      </c>
      <c r="X18" s="150"/>
      <c r="Y18" s="150"/>
      <c r="Z18" s="127">
        <f t="shared" si="4"/>
        <v>0</v>
      </c>
      <c r="AA18" s="151"/>
      <c r="AB18" s="150"/>
      <c r="AC18" s="150"/>
      <c r="AD18" s="156"/>
      <c r="AE18" s="150"/>
      <c r="AF18" s="150"/>
      <c r="AG18" s="125">
        <f t="shared" si="5"/>
        <v>0</v>
      </c>
      <c r="AH18" s="148"/>
      <c r="AI18" s="150"/>
      <c r="AJ18" s="150"/>
      <c r="AK18" s="127">
        <f t="shared" si="6"/>
        <v>0</v>
      </c>
      <c r="AL18" s="150"/>
      <c r="AM18" s="150"/>
      <c r="AN18" s="150"/>
      <c r="AO18" s="150">
        <v>9343000</v>
      </c>
      <c r="AP18" s="150"/>
      <c r="AQ18" s="150"/>
      <c r="AR18" s="125">
        <f t="shared" si="7"/>
        <v>9343000</v>
      </c>
      <c r="AS18" s="125">
        <f t="shared" si="8"/>
        <v>9343000</v>
      </c>
      <c r="AT18" s="160" t="s">
        <v>110</v>
      </c>
      <c r="AU18" s="152"/>
      <c r="AV18" s="153"/>
      <c r="AW18" s="154"/>
      <c r="AX18" s="113"/>
      <c r="AY18" s="135">
        <v>43739</v>
      </c>
      <c r="AZ18" s="23"/>
      <c r="BA18" s="135"/>
      <c r="BB18" s="125">
        <f t="shared" si="9"/>
        <v>9343000</v>
      </c>
    </row>
    <row r="19" spans="2:55" ht="13.4" customHeight="1" x14ac:dyDescent="0.35">
      <c r="B19" s="138" t="s">
        <v>66</v>
      </c>
      <c r="C19" s="146" t="s">
        <v>111</v>
      </c>
      <c r="D19" s="139" t="s">
        <v>112</v>
      </c>
      <c r="E19" s="140">
        <v>6757</v>
      </c>
      <c r="F19" s="141" t="s">
        <v>78</v>
      </c>
      <c r="G19" s="142" t="s">
        <v>79</v>
      </c>
      <c r="H19" s="142" t="s">
        <v>14</v>
      </c>
      <c r="I19" s="143"/>
      <c r="J19" s="143"/>
      <c r="K19" s="144"/>
      <c r="L19" s="118" t="str">
        <f t="shared" si="2"/>
        <v>-()</v>
      </c>
      <c r="M19" s="145" t="s">
        <v>75</v>
      </c>
      <c r="N19" s="146" t="s">
        <v>113</v>
      </c>
      <c r="O19" s="122"/>
      <c r="P19" s="122"/>
      <c r="Q19" s="147"/>
      <c r="R19" s="148"/>
      <c r="S19" s="148"/>
      <c r="T19" s="135"/>
      <c r="U19" s="135"/>
      <c r="V19" s="122">
        <v>44377</v>
      </c>
      <c r="W19" s="125">
        <f t="shared" si="3"/>
        <v>168000</v>
      </c>
      <c r="X19" s="149"/>
      <c r="Y19" s="150"/>
      <c r="Z19" s="127">
        <f t="shared" si="4"/>
        <v>0</v>
      </c>
      <c r="AA19" s="151"/>
      <c r="AB19" s="150"/>
      <c r="AC19" s="150"/>
      <c r="AD19" s="150"/>
      <c r="AE19" s="150"/>
      <c r="AF19" s="150"/>
      <c r="AG19" s="125">
        <f t="shared" si="5"/>
        <v>0</v>
      </c>
      <c r="AH19" s="148"/>
      <c r="AI19" s="150">
        <v>168000</v>
      </c>
      <c r="AJ19" s="150"/>
      <c r="AK19" s="127">
        <f t="shared" si="6"/>
        <v>168000</v>
      </c>
      <c r="AL19" s="150"/>
      <c r="AM19" s="150"/>
      <c r="AN19" s="150"/>
      <c r="AO19" s="150"/>
      <c r="AP19" s="150"/>
      <c r="AQ19" s="150"/>
      <c r="AR19" s="125">
        <f t="shared" si="7"/>
        <v>168000</v>
      </c>
      <c r="AS19" s="125">
        <f t="shared" si="8"/>
        <v>168000</v>
      </c>
      <c r="AT19" s="160"/>
      <c r="AU19" s="152"/>
      <c r="AV19" s="153"/>
      <c r="AW19" s="154"/>
      <c r="AX19" s="113"/>
      <c r="AY19" s="135">
        <v>44117</v>
      </c>
      <c r="AZ19" s="23"/>
      <c r="BA19" s="135"/>
      <c r="BB19" s="125">
        <f t="shared" si="9"/>
        <v>168000</v>
      </c>
    </row>
    <row r="20" spans="2:55" ht="13.4" customHeight="1" x14ac:dyDescent="0.35">
      <c r="B20" s="138" t="s">
        <v>114</v>
      </c>
      <c r="C20" s="146" t="s">
        <v>115</v>
      </c>
      <c r="D20" s="162" t="s">
        <v>116</v>
      </c>
      <c r="E20" s="163">
        <v>6861</v>
      </c>
      <c r="F20" s="116" t="s">
        <v>117</v>
      </c>
      <c r="G20" s="117" t="s">
        <v>19</v>
      </c>
      <c r="H20" s="117" t="s">
        <v>94</v>
      </c>
      <c r="I20" s="118"/>
      <c r="J20" s="143">
        <v>6000</v>
      </c>
      <c r="K20" s="144"/>
      <c r="L20" s="118" t="str">
        <f t="shared" si="2"/>
        <v>-6000()</v>
      </c>
      <c r="M20" s="145" t="s">
        <v>75</v>
      </c>
      <c r="N20" s="146" t="s">
        <v>118</v>
      </c>
      <c r="O20" s="122"/>
      <c r="P20" s="122"/>
      <c r="Q20" s="147"/>
      <c r="R20" s="148"/>
      <c r="S20" s="148"/>
      <c r="T20" s="122"/>
      <c r="U20" s="122"/>
      <c r="V20" s="122">
        <v>44377</v>
      </c>
      <c r="W20" s="125">
        <f t="shared" si="3"/>
        <v>9500000</v>
      </c>
      <c r="X20" s="150"/>
      <c r="Y20" s="150"/>
      <c r="Z20" s="127">
        <f t="shared" si="4"/>
        <v>0</v>
      </c>
      <c r="AA20" s="164"/>
      <c r="AB20" s="164"/>
      <c r="AC20" s="156"/>
      <c r="AD20" s="150"/>
      <c r="AE20" s="150"/>
      <c r="AF20" s="150"/>
      <c r="AG20" s="125">
        <f t="shared" si="5"/>
        <v>0</v>
      </c>
      <c r="AH20" s="135"/>
      <c r="AI20" s="165"/>
      <c r="AJ20" s="165"/>
      <c r="AK20" s="127">
        <f t="shared" si="6"/>
        <v>0</v>
      </c>
      <c r="AL20" s="165"/>
      <c r="AM20" s="165"/>
      <c r="AN20" s="165">
        <v>9500000</v>
      </c>
      <c r="AO20" s="165"/>
      <c r="AP20" s="165"/>
      <c r="AQ20" s="165"/>
      <c r="AR20" s="125">
        <f t="shared" si="7"/>
        <v>9500000</v>
      </c>
      <c r="AS20" s="125">
        <f t="shared" si="8"/>
        <v>9500000</v>
      </c>
      <c r="AT20" s="166" t="s">
        <v>119</v>
      </c>
      <c r="AU20" s="167"/>
      <c r="AV20" s="167"/>
      <c r="AW20" s="134"/>
      <c r="AX20" s="113"/>
      <c r="AY20" s="135">
        <v>44104</v>
      </c>
      <c r="AZ20" s="23"/>
      <c r="BA20" s="135"/>
      <c r="BB20" s="125">
        <f t="shared" si="9"/>
        <v>9500000</v>
      </c>
      <c r="BC20" s="23"/>
    </row>
    <row r="21" spans="2:55" ht="13.4" customHeight="1" x14ac:dyDescent="0.35">
      <c r="B21" s="138" t="s">
        <v>114</v>
      </c>
      <c r="C21" s="146" t="s">
        <v>120</v>
      </c>
      <c r="D21" s="139" t="s">
        <v>121</v>
      </c>
      <c r="E21" s="140">
        <v>6460</v>
      </c>
      <c r="F21" s="141" t="s">
        <v>122</v>
      </c>
      <c r="G21" s="168" t="s">
        <v>123</v>
      </c>
      <c r="H21" s="168" t="s">
        <v>57</v>
      </c>
      <c r="I21" s="143" t="s">
        <v>124</v>
      </c>
      <c r="J21" s="143">
        <v>5928</v>
      </c>
      <c r="K21" s="144" t="s">
        <v>125</v>
      </c>
      <c r="L21" s="118" t="str">
        <f t="shared" si="2"/>
        <v>HSIPL-5928(140)</v>
      </c>
      <c r="M21" s="145" t="s">
        <v>75</v>
      </c>
      <c r="N21" s="146" t="s">
        <v>126</v>
      </c>
      <c r="O21" s="146"/>
      <c r="P21" s="146"/>
      <c r="Q21" s="147" t="s">
        <v>127</v>
      </c>
      <c r="R21" s="148">
        <v>43808</v>
      </c>
      <c r="S21" s="148">
        <v>44652</v>
      </c>
      <c r="T21" s="135"/>
      <c r="U21" s="135"/>
      <c r="V21" s="122">
        <v>44316</v>
      </c>
      <c r="W21" s="125">
        <f t="shared" si="3"/>
        <v>2233000</v>
      </c>
      <c r="X21" s="150"/>
      <c r="Y21" s="150"/>
      <c r="Z21" s="127">
        <f t="shared" si="4"/>
        <v>0</v>
      </c>
      <c r="AA21" s="169"/>
      <c r="AB21" s="150"/>
      <c r="AC21" s="150"/>
      <c r="AD21" s="150"/>
      <c r="AE21" s="150"/>
      <c r="AF21" s="150"/>
      <c r="AG21" s="125">
        <f t="shared" si="5"/>
        <v>0</v>
      </c>
      <c r="AH21" s="148"/>
      <c r="AI21" s="150"/>
      <c r="AJ21" s="150"/>
      <c r="AK21" s="127">
        <f t="shared" si="6"/>
        <v>0</v>
      </c>
      <c r="AL21" s="150">
        <v>2233000</v>
      </c>
      <c r="AM21" s="150"/>
      <c r="AN21" s="150"/>
      <c r="AO21" s="150"/>
      <c r="AP21" s="150"/>
      <c r="AQ21" s="150"/>
      <c r="AR21" s="125">
        <f t="shared" si="7"/>
        <v>2233000</v>
      </c>
      <c r="AS21" s="125">
        <f t="shared" si="8"/>
        <v>2233000</v>
      </c>
      <c r="AT21" s="132" t="s">
        <v>128</v>
      </c>
      <c r="AU21" s="152"/>
      <c r="AV21" s="153"/>
      <c r="AW21" s="154" t="s">
        <v>129</v>
      </c>
      <c r="AX21" s="113" t="s">
        <v>129</v>
      </c>
      <c r="AY21" s="135">
        <v>44104</v>
      </c>
      <c r="AZ21" s="23"/>
      <c r="BA21" s="135"/>
      <c r="BB21" s="125">
        <f t="shared" si="9"/>
        <v>2233000</v>
      </c>
      <c r="BC21" s="170"/>
    </row>
    <row r="22" spans="2:55" ht="13.15" customHeight="1" x14ac:dyDescent="0.35">
      <c r="B22" s="138" t="s">
        <v>114</v>
      </c>
      <c r="C22" s="146" t="s">
        <v>120</v>
      </c>
      <c r="D22" s="139" t="s">
        <v>121</v>
      </c>
      <c r="E22" s="140">
        <v>6462</v>
      </c>
      <c r="F22" s="141" t="s">
        <v>130</v>
      </c>
      <c r="G22" s="168" t="s">
        <v>123</v>
      </c>
      <c r="H22" s="168" t="s">
        <v>57</v>
      </c>
      <c r="I22" s="143" t="s">
        <v>124</v>
      </c>
      <c r="J22" s="143">
        <v>5928</v>
      </c>
      <c r="K22" s="144" t="s">
        <v>131</v>
      </c>
      <c r="L22" s="118" t="str">
        <f t="shared" si="2"/>
        <v>HSIPL-5928(143)</v>
      </c>
      <c r="M22" s="145" t="s">
        <v>75</v>
      </c>
      <c r="N22" s="146" t="s">
        <v>132</v>
      </c>
      <c r="O22" s="146"/>
      <c r="P22" s="146"/>
      <c r="Q22" s="147" t="s">
        <v>127</v>
      </c>
      <c r="R22" s="148">
        <v>43808</v>
      </c>
      <c r="S22" s="148">
        <v>44317</v>
      </c>
      <c r="T22" s="135">
        <v>42908</v>
      </c>
      <c r="U22" s="135"/>
      <c r="V22" s="122">
        <v>44316</v>
      </c>
      <c r="W22" s="125">
        <f t="shared" si="3"/>
        <v>508230</v>
      </c>
      <c r="X22" s="150"/>
      <c r="Y22" s="150"/>
      <c r="Z22" s="127">
        <f t="shared" si="4"/>
        <v>0</v>
      </c>
      <c r="AA22" s="169"/>
      <c r="AB22" s="150"/>
      <c r="AC22" s="150"/>
      <c r="AD22" s="150"/>
      <c r="AE22" s="150"/>
      <c r="AF22" s="150"/>
      <c r="AG22" s="125">
        <f t="shared" si="5"/>
        <v>0</v>
      </c>
      <c r="AH22" s="148"/>
      <c r="AI22" s="150"/>
      <c r="AJ22" s="150"/>
      <c r="AK22" s="127">
        <f t="shared" si="6"/>
        <v>0</v>
      </c>
      <c r="AL22" s="150">
        <v>508230</v>
      </c>
      <c r="AM22" s="150"/>
      <c r="AN22" s="150"/>
      <c r="AO22" s="150"/>
      <c r="AP22" s="150"/>
      <c r="AQ22" s="150"/>
      <c r="AR22" s="125">
        <f t="shared" si="7"/>
        <v>508230</v>
      </c>
      <c r="AS22" s="125">
        <f t="shared" si="8"/>
        <v>508230</v>
      </c>
      <c r="AT22" s="132" t="s">
        <v>133</v>
      </c>
      <c r="AU22" s="152"/>
      <c r="AV22" s="153"/>
      <c r="AW22" s="154" t="s">
        <v>129</v>
      </c>
      <c r="AX22" s="113" t="s">
        <v>129</v>
      </c>
      <c r="AY22" s="135">
        <v>44104</v>
      </c>
      <c r="AZ22" s="23"/>
      <c r="BA22" s="135"/>
      <c r="BB22" s="125">
        <f t="shared" si="9"/>
        <v>508230</v>
      </c>
      <c r="BC22" s="170"/>
    </row>
    <row r="23" spans="2:55" ht="13.4" customHeight="1" x14ac:dyDescent="0.35">
      <c r="B23" s="330" t="s">
        <v>114</v>
      </c>
      <c r="C23" s="146" t="s">
        <v>120</v>
      </c>
      <c r="D23" s="139" t="s">
        <v>121</v>
      </c>
      <c r="E23" s="140">
        <v>6972</v>
      </c>
      <c r="F23" s="141" t="s">
        <v>134</v>
      </c>
      <c r="G23" s="171" t="s">
        <v>135</v>
      </c>
      <c r="H23" s="168" t="s">
        <v>57</v>
      </c>
      <c r="I23" s="143"/>
      <c r="J23" s="143">
        <v>5928</v>
      </c>
      <c r="K23" s="144"/>
      <c r="L23" s="118" t="str">
        <f t="shared" si="2"/>
        <v>-5928()</v>
      </c>
      <c r="M23" s="145" t="s">
        <v>75</v>
      </c>
      <c r="N23" s="146" t="s">
        <v>136</v>
      </c>
      <c r="O23" s="147"/>
      <c r="P23" s="147"/>
      <c r="Q23" s="147"/>
      <c r="R23" s="124"/>
      <c r="S23" s="124">
        <v>44317</v>
      </c>
      <c r="T23" s="122">
        <v>43668</v>
      </c>
      <c r="U23" s="122"/>
      <c r="V23" s="122">
        <v>44561</v>
      </c>
      <c r="W23" s="125">
        <f t="shared" si="3"/>
        <v>1051000</v>
      </c>
      <c r="X23" s="150"/>
      <c r="Y23" s="150"/>
      <c r="Z23" s="127">
        <f t="shared" si="4"/>
        <v>0</v>
      </c>
      <c r="AA23" s="169"/>
      <c r="AB23" s="150"/>
      <c r="AC23" s="150"/>
      <c r="AD23" s="150"/>
      <c r="AE23" s="150"/>
      <c r="AF23" s="150"/>
      <c r="AG23" s="125">
        <f t="shared" si="5"/>
        <v>0</v>
      </c>
      <c r="AH23" s="148"/>
      <c r="AI23" s="150"/>
      <c r="AJ23" s="150"/>
      <c r="AK23" s="127">
        <f t="shared" si="6"/>
        <v>0</v>
      </c>
      <c r="AL23" s="150">
        <v>1051000</v>
      </c>
      <c r="AM23" s="150"/>
      <c r="AN23" s="150"/>
      <c r="AO23" s="150"/>
      <c r="AP23" s="150"/>
      <c r="AQ23" s="150"/>
      <c r="AR23" s="125">
        <f t="shared" si="7"/>
        <v>1051000</v>
      </c>
      <c r="AS23" s="125">
        <f t="shared" si="8"/>
        <v>1051000</v>
      </c>
      <c r="AT23" s="160" t="s">
        <v>137</v>
      </c>
      <c r="AU23" s="152"/>
      <c r="AV23" s="153"/>
      <c r="AW23" s="154"/>
      <c r="AX23" s="113"/>
      <c r="AY23" s="135">
        <v>44104</v>
      </c>
      <c r="AZ23" s="23"/>
      <c r="BA23" s="135"/>
      <c r="BB23" s="125">
        <f t="shared" si="9"/>
        <v>1051000</v>
      </c>
      <c r="BC23" s="23"/>
    </row>
    <row r="24" spans="2:55" ht="13.15" customHeight="1" x14ac:dyDescent="0.35">
      <c r="B24" s="330" t="s">
        <v>114</v>
      </c>
      <c r="C24" s="146" t="s">
        <v>120</v>
      </c>
      <c r="D24" s="139" t="s">
        <v>121</v>
      </c>
      <c r="E24" s="140">
        <v>6973</v>
      </c>
      <c r="F24" s="141" t="s">
        <v>138</v>
      </c>
      <c r="G24" s="171" t="s">
        <v>135</v>
      </c>
      <c r="H24" s="168" t="s">
        <v>57</v>
      </c>
      <c r="I24" s="143" t="s">
        <v>124</v>
      </c>
      <c r="J24" s="143">
        <v>5928</v>
      </c>
      <c r="K24" s="144" t="s">
        <v>139</v>
      </c>
      <c r="L24" s="118" t="str">
        <f t="shared" si="2"/>
        <v>HSIPL-5928(157)</v>
      </c>
      <c r="M24" s="145" t="s">
        <v>75</v>
      </c>
      <c r="N24" s="146" t="s">
        <v>140</v>
      </c>
      <c r="O24" s="147"/>
      <c r="P24" s="147"/>
      <c r="Q24" s="147"/>
      <c r="R24" s="124"/>
      <c r="S24" s="124">
        <v>44314</v>
      </c>
      <c r="T24" s="122">
        <v>43665</v>
      </c>
      <c r="U24" s="122"/>
      <c r="V24" s="122">
        <v>44561</v>
      </c>
      <c r="W24" s="125">
        <f t="shared" si="3"/>
        <v>999963</v>
      </c>
      <c r="X24" s="150"/>
      <c r="Y24" s="150"/>
      <c r="Z24" s="127">
        <f t="shared" si="4"/>
        <v>0</v>
      </c>
      <c r="AA24" s="169"/>
      <c r="AB24" s="150"/>
      <c r="AC24" s="150"/>
      <c r="AD24" s="150"/>
      <c r="AE24" s="150"/>
      <c r="AF24" s="150"/>
      <c r="AG24" s="125">
        <f t="shared" si="5"/>
        <v>0</v>
      </c>
      <c r="AH24" s="148"/>
      <c r="AI24" s="150"/>
      <c r="AJ24" s="150"/>
      <c r="AK24" s="127">
        <f t="shared" si="6"/>
        <v>0</v>
      </c>
      <c r="AL24" s="150">
        <v>999963</v>
      </c>
      <c r="AM24" s="150"/>
      <c r="AN24" s="150"/>
      <c r="AO24" s="150"/>
      <c r="AP24" s="150"/>
      <c r="AQ24" s="150"/>
      <c r="AR24" s="125">
        <f t="shared" si="7"/>
        <v>999963</v>
      </c>
      <c r="AS24" s="125">
        <f t="shared" si="8"/>
        <v>999963</v>
      </c>
      <c r="AT24" s="160" t="s">
        <v>137</v>
      </c>
      <c r="AU24" s="152"/>
      <c r="AV24" s="153"/>
      <c r="AW24" s="154"/>
      <c r="AX24" s="113"/>
      <c r="AY24" s="135">
        <v>44104</v>
      </c>
      <c r="AZ24" s="23"/>
      <c r="BA24" s="135"/>
      <c r="BB24" s="125">
        <f t="shared" si="9"/>
        <v>999963</v>
      </c>
      <c r="BC24" s="23"/>
    </row>
    <row r="25" spans="2:55" ht="13.4" customHeight="1" x14ac:dyDescent="0.35">
      <c r="B25" s="138" t="s">
        <v>114</v>
      </c>
      <c r="C25" s="146" t="s">
        <v>120</v>
      </c>
      <c r="D25" s="139" t="s">
        <v>141</v>
      </c>
      <c r="E25" s="140">
        <v>6507</v>
      </c>
      <c r="F25" s="141" t="s">
        <v>142</v>
      </c>
      <c r="G25" s="155" t="s">
        <v>143</v>
      </c>
      <c r="H25" s="155" t="s">
        <v>70</v>
      </c>
      <c r="I25" s="143" t="s">
        <v>106</v>
      </c>
      <c r="J25" s="143">
        <v>5928</v>
      </c>
      <c r="K25" s="144" t="s">
        <v>144</v>
      </c>
      <c r="L25" s="118" t="str">
        <f t="shared" si="2"/>
        <v>ATPL-5928(151)</v>
      </c>
      <c r="M25" s="145" t="s">
        <v>75</v>
      </c>
      <c r="N25" s="146" t="s">
        <v>145</v>
      </c>
      <c r="O25" s="122"/>
      <c r="P25" s="122"/>
      <c r="Q25" s="147"/>
      <c r="R25" s="148"/>
      <c r="S25" s="148">
        <v>44347</v>
      </c>
      <c r="T25" s="135">
        <v>43244</v>
      </c>
      <c r="U25" s="135"/>
      <c r="V25" s="122">
        <v>44227</v>
      </c>
      <c r="W25" s="125">
        <f t="shared" si="3"/>
        <v>3137000</v>
      </c>
      <c r="X25" s="150"/>
      <c r="Y25" s="150"/>
      <c r="Z25" s="127">
        <f t="shared" si="4"/>
        <v>0</v>
      </c>
      <c r="AA25" s="151"/>
      <c r="AB25" s="150"/>
      <c r="AC25" s="150"/>
      <c r="AD25" s="156"/>
      <c r="AE25" s="150"/>
      <c r="AF25" s="150"/>
      <c r="AG25" s="125">
        <f t="shared" si="5"/>
        <v>0</v>
      </c>
      <c r="AH25" s="148"/>
      <c r="AI25" s="150"/>
      <c r="AJ25" s="150"/>
      <c r="AK25" s="127">
        <f t="shared" si="6"/>
        <v>0</v>
      </c>
      <c r="AL25" s="150"/>
      <c r="AM25" s="150"/>
      <c r="AN25" s="150"/>
      <c r="AO25" s="150">
        <v>3137000</v>
      </c>
      <c r="AP25" s="150"/>
      <c r="AQ25" s="150"/>
      <c r="AR25" s="125">
        <f t="shared" si="7"/>
        <v>3137000</v>
      </c>
      <c r="AS25" s="125">
        <f t="shared" si="8"/>
        <v>3137000</v>
      </c>
      <c r="AT25" s="160" t="s">
        <v>146</v>
      </c>
      <c r="AU25" s="152"/>
      <c r="AV25" s="153"/>
      <c r="AW25" s="154"/>
      <c r="AX25" s="113"/>
      <c r="AY25" s="135">
        <v>44104</v>
      </c>
      <c r="AZ25" s="23"/>
      <c r="BA25" s="135"/>
      <c r="BB25" s="125">
        <f t="shared" si="9"/>
        <v>3137000</v>
      </c>
    </row>
    <row r="26" spans="2:55" ht="13.4" customHeight="1" x14ac:dyDescent="0.35">
      <c r="B26" s="330" t="s">
        <v>114</v>
      </c>
      <c r="C26" s="146" t="s">
        <v>147</v>
      </c>
      <c r="D26" s="139" t="s">
        <v>148</v>
      </c>
      <c r="E26" s="140">
        <v>918</v>
      </c>
      <c r="F26" s="141" t="s">
        <v>149</v>
      </c>
      <c r="G26" s="157" t="s">
        <v>79</v>
      </c>
      <c r="H26" s="142" t="s">
        <v>15</v>
      </c>
      <c r="I26" s="143"/>
      <c r="J26" s="143">
        <v>5239</v>
      </c>
      <c r="K26" s="144"/>
      <c r="L26" s="118" t="str">
        <f t="shared" si="2"/>
        <v>-5239()</v>
      </c>
      <c r="M26" s="120" t="s">
        <v>150</v>
      </c>
      <c r="N26" s="146" t="s">
        <v>151</v>
      </c>
      <c r="O26" s="122"/>
      <c r="P26" s="122"/>
      <c r="Q26" s="147"/>
      <c r="R26" s="148"/>
      <c r="S26" s="148"/>
      <c r="T26" s="135"/>
      <c r="U26" s="135"/>
      <c r="V26" s="122">
        <v>44227</v>
      </c>
      <c r="W26" s="125">
        <f t="shared" si="3"/>
        <v>850000</v>
      </c>
      <c r="X26" s="150"/>
      <c r="Y26" s="149"/>
      <c r="Z26" s="127">
        <f t="shared" si="4"/>
        <v>0</v>
      </c>
      <c r="AA26" s="151"/>
      <c r="AB26" s="150"/>
      <c r="AC26" s="150"/>
      <c r="AD26" s="150"/>
      <c r="AE26" s="150"/>
      <c r="AF26" s="150"/>
      <c r="AG26" s="125">
        <f t="shared" si="5"/>
        <v>0</v>
      </c>
      <c r="AH26" s="148"/>
      <c r="AI26" s="150"/>
      <c r="AJ26" s="150">
        <v>850000</v>
      </c>
      <c r="AK26" s="127">
        <f t="shared" si="6"/>
        <v>850000</v>
      </c>
      <c r="AL26" s="150"/>
      <c r="AM26" s="150"/>
      <c r="AN26" s="150"/>
      <c r="AO26" s="150"/>
      <c r="AP26" s="150"/>
      <c r="AQ26" s="150"/>
      <c r="AR26" s="125">
        <f t="shared" si="7"/>
        <v>850000</v>
      </c>
      <c r="AS26" s="125">
        <f t="shared" si="8"/>
        <v>850000</v>
      </c>
      <c r="AT26" s="132" t="s">
        <v>152</v>
      </c>
      <c r="AU26" s="152"/>
      <c r="AV26" s="153"/>
      <c r="AW26" s="154"/>
      <c r="AX26" s="113"/>
      <c r="AY26" s="135">
        <v>44075</v>
      </c>
      <c r="AZ26" s="23"/>
      <c r="BA26" s="135"/>
      <c r="BB26" s="125">
        <f t="shared" si="9"/>
        <v>850000</v>
      </c>
    </row>
    <row r="27" spans="2:55" ht="13.4" customHeight="1" x14ac:dyDescent="0.35">
      <c r="B27" s="138" t="s">
        <v>114</v>
      </c>
      <c r="C27" s="332" t="s">
        <v>153</v>
      </c>
      <c r="D27" s="172" t="s">
        <v>154</v>
      </c>
      <c r="E27" s="140">
        <v>6697</v>
      </c>
      <c r="F27" s="173" t="s">
        <v>78</v>
      </c>
      <c r="G27" s="157" t="s">
        <v>79</v>
      </c>
      <c r="H27" s="157" t="s">
        <v>14</v>
      </c>
      <c r="I27" s="118" t="s">
        <v>83</v>
      </c>
      <c r="J27" s="118">
        <v>5444</v>
      </c>
      <c r="K27" s="119" t="s">
        <v>155</v>
      </c>
      <c r="L27" s="118" t="str">
        <f t="shared" si="2"/>
        <v>STPL-5444(021)</v>
      </c>
      <c r="M27" s="114" t="s">
        <v>75</v>
      </c>
      <c r="N27" s="174" t="s">
        <v>156</v>
      </c>
      <c r="O27" s="123"/>
      <c r="P27" s="123"/>
      <c r="Q27" s="123"/>
      <c r="R27" s="148"/>
      <c r="S27" s="148">
        <v>44292</v>
      </c>
      <c r="T27" s="122">
        <v>43787</v>
      </c>
      <c r="U27" s="122"/>
      <c r="V27" s="122">
        <v>44227</v>
      </c>
      <c r="W27" s="125">
        <f t="shared" si="3"/>
        <v>620000</v>
      </c>
      <c r="X27" s="175"/>
      <c r="Y27" s="176"/>
      <c r="Z27" s="127">
        <f t="shared" si="4"/>
        <v>0</v>
      </c>
      <c r="AA27" s="177"/>
      <c r="AB27" s="177"/>
      <c r="AC27" s="176"/>
      <c r="AD27" s="176"/>
      <c r="AE27" s="176"/>
      <c r="AF27" s="176"/>
      <c r="AG27" s="125">
        <f t="shared" si="5"/>
        <v>0</v>
      </c>
      <c r="AH27" s="125"/>
      <c r="AI27" s="130">
        <v>620000</v>
      </c>
      <c r="AJ27" s="130"/>
      <c r="AK27" s="127">
        <f t="shared" si="6"/>
        <v>620000</v>
      </c>
      <c r="AL27" s="131"/>
      <c r="AM27" s="131"/>
      <c r="AN27" s="131"/>
      <c r="AO27" s="131"/>
      <c r="AP27" s="131"/>
      <c r="AQ27" s="131"/>
      <c r="AR27" s="125">
        <f t="shared" si="7"/>
        <v>620000</v>
      </c>
      <c r="AS27" s="125">
        <f t="shared" si="8"/>
        <v>620000</v>
      </c>
      <c r="AT27" s="178"/>
      <c r="AU27" s="133"/>
      <c r="AV27" s="179"/>
      <c r="AW27" s="134"/>
      <c r="AX27" s="113"/>
      <c r="AY27" s="135">
        <v>44104</v>
      </c>
      <c r="AZ27" s="23"/>
      <c r="BA27" s="135"/>
      <c r="BB27" s="125">
        <f t="shared" si="9"/>
        <v>620000</v>
      </c>
    </row>
    <row r="28" spans="2:55" ht="13.4" customHeight="1" x14ac:dyDescent="0.35">
      <c r="B28" s="138" t="s">
        <v>114</v>
      </c>
      <c r="C28" s="332" t="s">
        <v>153</v>
      </c>
      <c r="D28" s="172" t="s">
        <v>157</v>
      </c>
      <c r="E28" s="140">
        <v>5336</v>
      </c>
      <c r="F28" s="173" t="s">
        <v>158</v>
      </c>
      <c r="G28" s="180" t="s">
        <v>159</v>
      </c>
      <c r="H28" s="180" t="s">
        <v>160</v>
      </c>
      <c r="I28" s="118" t="s">
        <v>161</v>
      </c>
      <c r="J28" s="118">
        <v>5444</v>
      </c>
      <c r="K28" s="119" t="s">
        <v>162</v>
      </c>
      <c r="L28" s="118" t="str">
        <f t="shared" si="2"/>
        <v>STPLZ-5444(018)</v>
      </c>
      <c r="M28" s="114" t="s">
        <v>163</v>
      </c>
      <c r="N28" s="174" t="s">
        <v>164</v>
      </c>
      <c r="O28" s="123"/>
      <c r="P28" s="123"/>
      <c r="Q28" s="123"/>
      <c r="R28" s="148"/>
      <c r="S28" s="148"/>
      <c r="T28" s="122">
        <v>43354</v>
      </c>
      <c r="U28" s="122"/>
      <c r="V28" s="122">
        <v>43891</v>
      </c>
      <c r="W28" s="125">
        <f t="shared" si="3"/>
        <v>132795</v>
      </c>
      <c r="X28" s="176"/>
      <c r="Y28" s="176"/>
      <c r="Z28" s="127">
        <f t="shared" si="4"/>
        <v>0</v>
      </c>
      <c r="AA28" s="177"/>
      <c r="AB28" s="181"/>
      <c r="AC28" s="176"/>
      <c r="AD28" s="176"/>
      <c r="AE28" s="176"/>
      <c r="AF28" s="176"/>
      <c r="AG28" s="125">
        <f t="shared" ref="AG28:AG87" si="10">SUM(Z28:AF28)</f>
        <v>0</v>
      </c>
      <c r="AH28" s="122"/>
      <c r="AI28" s="130"/>
      <c r="AJ28" s="130"/>
      <c r="AK28" s="127">
        <f t="shared" si="6"/>
        <v>0</v>
      </c>
      <c r="AL28" s="131"/>
      <c r="AM28" s="131">
        <v>132795</v>
      </c>
      <c r="AN28" s="131"/>
      <c r="AO28" s="131"/>
      <c r="AP28" s="131"/>
      <c r="AQ28" s="131"/>
      <c r="AR28" s="125">
        <f t="shared" si="7"/>
        <v>132795</v>
      </c>
      <c r="AS28" s="125">
        <f t="shared" si="8"/>
        <v>132795</v>
      </c>
      <c r="AT28" s="178" t="s">
        <v>165</v>
      </c>
      <c r="AU28" s="133"/>
      <c r="AV28" s="179"/>
      <c r="AW28" s="134"/>
      <c r="AX28" s="113"/>
      <c r="AY28" s="135">
        <v>43739</v>
      </c>
      <c r="AZ28" s="23"/>
      <c r="BA28" s="135"/>
      <c r="BB28" s="125">
        <f t="shared" si="9"/>
        <v>132795</v>
      </c>
    </row>
    <row r="29" spans="2:55" ht="13.15" customHeight="1" x14ac:dyDescent="0.35">
      <c r="B29" s="138" t="s">
        <v>114</v>
      </c>
      <c r="C29" s="332" t="s">
        <v>153</v>
      </c>
      <c r="D29" s="172" t="s">
        <v>157</v>
      </c>
      <c r="E29" s="140">
        <v>5336</v>
      </c>
      <c r="F29" s="173" t="s">
        <v>158</v>
      </c>
      <c r="G29" s="180" t="s">
        <v>159</v>
      </c>
      <c r="H29" s="180" t="s">
        <v>160</v>
      </c>
      <c r="I29" s="118" t="s">
        <v>161</v>
      </c>
      <c r="J29" s="118">
        <v>5444</v>
      </c>
      <c r="K29" s="119" t="s">
        <v>162</v>
      </c>
      <c r="L29" s="118" t="str">
        <f t="shared" si="2"/>
        <v>STPLZ-5444(018)</v>
      </c>
      <c r="M29" s="114" t="s">
        <v>75</v>
      </c>
      <c r="N29" s="174" t="s">
        <v>164</v>
      </c>
      <c r="O29" s="123"/>
      <c r="P29" s="123"/>
      <c r="Q29" s="123"/>
      <c r="R29" s="148"/>
      <c r="S29" s="148">
        <v>44408</v>
      </c>
      <c r="T29" s="122">
        <v>43354</v>
      </c>
      <c r="U29" s="122"/>
      <c r="V29" s="122">
        <v>44044</v>
      </c>
      <c r="W29" s="125">
        <f t="shared" si="3"/>
        <v>132795</v>
      </c>
      <c r="X29" s="176"/>
      <c r="Y29" s="176"/>
      <c r="Z29" s="127">
        <f t="shared" si="4"/>
        <v>0</v>
      </c>
      <c r="AA29" s="177"/>
      <c r="AB29" s="181"/>
      <c r="AC29" s="176"/>
      <c r="AD29" s="176"/>
      <c r="AE29" s="176"/>
      <c r="AF29" s="176"/>
      <c r="AG29" s="125">
        <f t="shared" si="10"/>
        <v>0</v>
      </c>
      <c r="AH29" s="122"/>
      <c r="AI29" s="130"/>
      <c r="AJ29" s="130"/>
      <c r="AK29" s="127">
        <f t="shared" si="6"/>
        <v>0</v>
      </c>
      <c r="AL29" s="131"/>
      <c r="AM29" s="131">
        <v>132795</v>
      </c>
      <c r="AN29" s="131"/>
      <c r="AO29" s="131"/>
      <c r="AP29" s="131"/>
      <c r="AQ29" s="131"/>
      <c r="AR29" s="125">
        <f t="shared" si="7"/>
        <v>132795</v>
      </c>
      <c r="AS29" s="125">
        <f t="shared" si="8"/>
        <v>132795</v>
      </c>
      <c r="AT29" s="178" t="s">
        <v>165</v>
      </c>
      <c r="AU29" s="133"/>
      <c r="AV29" s="179"/>
      <c r="AW29" s="134"/>
      <c r="AX29" s="113"/>
      <c r="AY29" s="135">
        <v>43739</v>
      </c>
      <c r="AZ29" s="23"/>
      <c r="BA29" s="135"/>
      <c r="BB29" s="125">
        <f t="shared" si="9"/>
        <v>132795</v>
      </c>
    </row>
    <row r="30" spans="2:55" ht="13.15" customHeight="1" x14ac:dyDescent="0.35">
      <c r="B30" s="138" t="s">
        <v>114</v>
      </c>
      <c r="C30" s="332" t="s">
        <v>153</v>
      </c>
      <c r="D30" s="172" t="s">
        <v>157</v>
      </c>
      <c r="E30" s="140">
        <v>5335</v>
      </c>
      <c r="F30" s="173" t="s">
        <v>166</v>
      </c>
      <c r="G30" s="180" t="s">
        <v>159</v>
      </c>
      <c r="H30" s="180" t="s">
        <v>160</v>
      </c>
      <c r="I30" s="118" t="s">
        <v>161</v>
      </c>
      <c r="J30" s="118">
        <v>5444</v>
      </c>
      <c r="K30" s="119" t="s">
        <v>167</v>
      </c>
      <c r="L30" s="118" t="str">
        <f t="shared" si="2"/>
        <v>STPLZ-5444(019)</v>
      </c>
      <c r="M30" s="114" t="s">
        <v>163</v>
      </c>
      <c r="N30" s="174" t="s">
        <v>168</v>
      </c>
      <c r="O30" s="123"/>
      <c r="P30" s="123"/>
      <c r="Q30" s="123"/>
      <c r="R30" s="148"/>
      <c r="S30" s="148"/>
      <c r="T30" s="122"/>
      <c r="U30" s="122"/>
      <c r="V30" s="122">
        <v>44044</v>
      </c>
      <c r="W30" s="125">
        <f t="shared" si="3"/>
        <v>50000</v>
      </c>
      <c r="X30" s="176"/>
      <c r="Y30" s="176"/>
      <c r="Z30" s="127">
        <f t="shared" si="4"/>
        <v>0</v>
      </c>
      <c r="AA30" s="177"/>
      <c r="AB30" s="181"/>
      <c r="AC30" s="176"/>
      <c r="AD30" s="176"/>
      <c r="AE30" s="176"/>
      <c r="AF30" s="176"/>
      <c r="AG30" s="125">
        <f t="shared" si="10"/>
        <v>0</v>
      </c>
      <c r="AH30" s="122"/>
      <c r="AI30" s="130"/>
      <c r="AJ30" s="130"/>
      <c r="AK30" s="127">
        <f t="shared" si="6"/>
        <v>0</v>
      </c>
      <c r="AL30" s="131"/>
      <c r="AM30" s="131">
        <f>5735+44265</f>
        <v>50000</v>
      </c>
      <c r="AN30" s="131"/>
      <c r="AO30" s="131"/>
      <c r="AP30" s="131"/>
      <c r="AQ30" s="131"/>
      <c r="AR30" s="125">
        <f t="shared" si="7"/>
        <v>50000</v>
      </c>
      <c r="AS30" s="125">
        <f t="shared" si="8"/>
        <v>50000</v>
      </c>
      <c r="AT30" s="178" t="s">
        <v>165</v>
      </c>
      <c r="AU30" s="133"/>
      <c r="AV30" s="179"/>
      <c r="AW30" s="134"/>
      <c r="AX30" s="113"/>
      <c r="AY30" s="135">
        <v>43739</v>
      </c>
      <c r="AZ30" s="23"/>
      <c r="BA30" s="135"/>
      <c r="BB30" s="125">
        <f t="shared" si="9"/>
        <v>50000</v>
      </c>
    </row>
    <row r="31" spans="2:55" ht="13.4" customHeight="1" x14ac:dyDescent="0.35">
      <c r="B31" s="138" t="s">
        <v>114</v>
      </c>
      <c r="C31" s="332" t="s">
        <v>153</v>
      </c>
      <c r="D31" s="172" t="s">
        <v>157</v>
      </c>
      <c r="E31" s="140">
        <v>5335</v>
      </c>
      <c r="F31" s="173" t="s">
        <v>166</v>
      </c>
      <c r="G31" s="180" t="s">
        <v>159</v>
      </c>
      <c r="H31" s="180" t="s">
        <v>160</v>
      </c>
      <c r="I31" s="118" t="s">
        <v>161</v>
      </c>
      <c r="J31" s="118">
        <v>5444</v>
      </c>
      <c r="K31" s="119" t="s">
        <v>167</v>
      </c>
      <c r="L31" s="118" t="str">
        <f t="shared" si="2"/>
        <v>STPLZ-5444(019)</v>
      </c>
      <c r="M31" s="114" t="s">
        <v>75</v>
      </c>
      <c r="N31" s="174" t="s">
        <v>168</v>
      </c>
      <c r="O31" s="123"/>
      <c r="P31" s="123"/>
      <c r="Q31" s="123"/>
      <c r="R31" s="148"/>
      <c r="S31" s="148">
        <v>44408</v>
      </c>
      <c r="T31" s="122">
        <v>43354</v>
      </c>
      <c r="U31" s="122"/>
      <c r="V31" s="122">
        <v>43922</v>
      </c>
      <c r="W31" s="125">
        <f t="shared" si="3"/>
        <v>957500</v>
      </c>
      <c r="X31" s="176"/>
      <c r="Y31" s="176"/>
      <c r="Z31" s="127">
        <f t="shared" si="4"/>
        <v>0</v>
      </c>
      <c r="AA31" s="177"/>
      <c r="AB31" s="181"/>
      <c r="AC31" s="176"/>
      <c r="AD31" s="176"/>
      <c r="AE31" s="176"/>
      <c r="AF31" s="176"/>
      <c r="AG31" s="125">
        <f t="shared" si="10"/>
        <v>0</v>
      </c>
      <c r="AH31" s="122"/>
      <c r="AI31" s="130"/>
      <c r="AJ31" s="130"/>
      <c r="AK31" s="127">
        <f t="shared" si="6"/>
        <v>0</v>
      </c>
      <c r="AL31" s="131"/>
      <c r="AM31" s="131">
        <f>109825+847675</f>
        <v>957500</v>
      </c>
      <c r="AN31" s="131"/>
      <c r="AO31" s="131"/>
      <c r="AP31" s="131"/>
      <c r="AQ31" s="131"/>
      <c r="AR31" s="125">
        <f t="shared" si="7"/>
        <v>957500</v>
      </c>
      <c r="AS31" s="125">
        <f t="shared" si="8"/>
        <v>957500</v>
      </c>
      <c r="AT31" s="178" t="s">
        <v>165</v>
      </c>
      <c r="AU31" s="133"/>
      <c r="AV31" s="179"/>
      <c r="AW31" s="134"/>
      <c r="AX31" s="113"/>
      <c r="AY31" s="135">
        <v>43739</v>
      </c>
      <c r="AZ31" s="23"/>
      <c r="BA31" s="135"/>
      <c r="BB31" s="125">
        <f t="shared" si="9"/>
        <v>957500</v>
      </c>
    </row>
    <row r="32" spans="2:55" ht="13.4" customHeight="1" x14ac:dyDescent="0.35">
      <c r="B32" s="138" t="s">
        <v>114</v>
      </c>
      <c r="C32" s="146" t="s">
        <v>169</v>
      </c>
      <c r="D32" s="139" t="s">
        <v>170</v>
      </c>
      <c r="E32" s="140">
        <v>6767</v>
      </c>
      <c r="F32" s="141" t="s">
        <v>78</v>
      </c>
      <c r="G32" s="142" t="s">
        <v>79</v>
      </c>
      <c r="H32" s="142" t="s">
        <v>14</v>
      </c>
      <c r="I32" s="143" t="s">
        <v>83</v>
      </c>
      <c r="J32" s="143">
        <v>5126</v>
      </c>
      <c r="K32" s="144" t="s">
        <v>171</v>
      </c>
      <c r="L32" s="118" t="str">
        <f t="shared" si="2"/>
        <v>STPL-5126(027)</v>
      </c>
      <c r="M32" s="145" t="s">
        <v>75</v>
      </c>
      <c r="N32" s="146" t="s">
        <v>172</v>
      </c>
      <c r="O32" s="122"/>
      <c r="P32" s="122"/>
      <c r="Q32" s="147"/>
      <c r="R32" s="148"/>
      <c r="S32" s="148">
        <v>44317</v>
      </c>
      <c r="T32" s="135">
        <v>44098</v>
      </c>
      <c r="U32" s="135"/>
      <c r="V32" s="122">
        <v>44227</v>
      </c>
      <c r="W32" s="125">
        <f t="shared" si="3"/>
        <v>586000</v>
      </c>
      <c r="X32" s="149"/>
      <c r="Y32" s="150"/>
      <c r="Z32" s="127">
        <f t="shared" si="4"/>
        <v>0</v>
      </c>
      <c r="AA32" s="151"/>
      <c r="AB32" s="150"/>
      <c r="AC32" s="150"/>
      <c r="AD32" s="150"/>
      <c r="AE32" s="150"/>
      <c r="AF32" s="150"/>
      <c r="AG32" s="125">
        <f t="shared" si="10"/>
        <v>0</v>
      </c>
      <c r="AH32" s="148"/>
      <c r="AI32" s="150">
        <v>586000</v>
      </c>
      <c r="AJ32" s="150"/>
      <c r="AK32" s="127">
        <f t="shared" si="6"/>
        <v>586000</v>
      </c>
      <c r="AL32" s="150"/>
      <c r="AM32" s="150"/>
      <c r="AN32" s="150"/>
      <c r="AO32" s="150"/>
      <c r="AP32" s="150"/>
      <c r="AQ32" s="150"/>
      <c r="AR32" s="125">
        <f t="shared" si="7"/>
        <v>586000</v>
      </c>
      <c r="AS32" s="125">
        <f t="shared" si="8"/>
        <v>586000</v>
      </c>
      <c r="AT32" s="132" t="s">
        <v>173</v>
      </c>
      <c r="AU32" s="152"/>
      <c r="AV32" s="153"/>
      <c r="AW32" s="154"/>
      <c r="AX32" s="113"/>
      <c r="AY32" s="135">
        <v>44104</v>
      </c>
      <c r="AZ32" s="23"/>
      <c r="BA32" s="135"/>
      <c r="BB32" s="125">
        <f t="shared" si="9"/>
        <v>586000</v>
      </c>
    </row>
    <row r="33" spans="2:54" ht="13.4" customHeight="1" x14ac:dyDescent="0.35">
      <c r="B33" s="138" t="s">
        <v>114</v>
      </c>
      <c r="C33" s="146" t="s">
        <v>174</v>
      </c>
      <c r="D33" s="139" t="s">
        <v>175</v>
      </c>
      <c r="E33" s="140">
        <v>6731</v>
      </c>
      <c r="F33" s="141" t="s">
        <v>149</v>
      </c>
      <c r="G33" s="142" t="s">
        <v>79</v>
      </c>
      <c r="H33" s="142" t="s">
        <v>15</v>
      </c>
      <c r="I33" s="143" t="s">
        <v>176</v>
      </c>
      <c r="J33" s="143">
        <v>5127</v>
      </c>
      <c r="K33" s="144" t="s">
        <v>177</v>
      </c>
      <c r="L33" s="118" t="str">
        <f t="shared" si="2"/>
        <v>CML-5127(036)</v>
      </c>
      <c r="M33" s="145" t="s">
        <v>75</v>
      </c>
      <c r="N33" s="146" t="s">
        <v>178</v>
      </c>
      <c r="O33" s="122"/>
      <c r="P33" s="122"/>
      <c r="Q33" s="147"/>
      <c r="R33" s="148"/>
      <c r="S33" s="148">
        <v>43891</v>
      </c>
      <c r="T33" s="135">
        <v>43357</v>
      </c>
      <c r="U33" s="135"/>
      <c r="V33" s="122">
        <v>44227</v>
      </c>
      <c r="W33" s="125">
        <f t="shared" si="3"/>
        <v>3387000</v>
      </c>
      <c r="X33" s="150"/>
      <c r="Y33" s="149"/>
      <c r="Z33" s="127">
        <f t="shared" si="4"/>
        <v>0</v>
      </c>
      <c r="AA33" s="151"/>
      <c r="AB33" s="150"/>
      <c r="AC33" s="150"/>
      <c r="AD33" s="150"/>
      <c r="AE33" s="150"/>
      <c r="AF33" s="150"/>
      <c r="AG33" s="125">
        <f t="shared" si="10"/>
        <v>0</v>
      </c>
      <c r="AH33" s="148"/>
      <c r="AI33" s="150"/>
      <c r="AJ33" s="150">
        <v>3387000</v>
      </c>
      <c r="AK33" s="127">
        <f t="shared" si="6"/>
        <v>3387000</v>
      </c>
      <c r="AL33" s="150"/>
      <c r="AM33" s="150"/>
      <c r="AN33" s="150"/>
      <c r="AO33" s="150"/>
      <c r="AP33" s="150"/>
      <c r="AQ33" s="150"/>
      <c r="AR33" s="125">
        <f t="shared" si="7"/>
        <v>3387000</v>
      </c>
      <c r="AS33" s="125">
        <f t="shared" si="8"/>
        <v>3387000</v>
      </c>
      <c r="AT33" s="132"/>
      <c r="AU33" s="152"/>
      <c r="AV33" s="153"/>
      <c r="AW33" s="154"/>
      <c r="AX33" s="113"/>
      <c r="AY33" s="135">
        <v>44104</v>
      </c>
      <c r="AZ33" s="23"/>
      <c r="BA33" s="135"/>
      <c r="BB33" s="125">
        <f t="shared" si="9"/>
        <v>3387000</v>
      </c>
    </row>
    <row r="34" spans="2:54" ht="13.4" customHeight="1" x14ac:dyDescent="0.35">
      <c r="B34" s="138" t="s">
        <v>114</v>
      </c>
      <c r="C34" s="146" t="s">
        <v>179</v>
      </c>
      <c r="D34" s="139" t="s">
        <v>180</v>
      </c>
      <c r="E34" s="140">
        <v>872</v>
      </c>
      <c r="F34" s="141" t="s">
        <v>181</v>
      </c>
      <c r="G34" s="117" t="s">
        <v>19</v>
      </c>
      <c r="H34" s="155" t="s">
        <v>94</v>
      </c>
      <c r="I34" s="143" t="s">
        <v>83</v>
      </c>
      <c r="J34" s="143">
        <v>5137</v>
      </c>
      <c r="K34" s="144" t="s">
        <v>182</v>
      </c>
      <c r="L34" s="118" t="str">
        <f t="shared" si="2"/>
        <v>STPL-5137(050)</v>
      </c>
      <c r="M34" s="145" t="s">
        <v>163</v>
      </c>
      <c r="N34" s="146" t="s">
        <v>183</v>
      </c>
      <c r="O34" s="122"/>
      <c r="P34" s="122"/>
      <c r="Q34" s="147"/>
      <c r="R34" s="148"/>
      <c r="S34" s="148">
        <v>44958</v>
      </c>
      <c r="T34" s="122">
        <v>43256</v>
      </c>
      <c r="U34" s="122"/>
      <c r="V34" s="122">
        <v>44377</v>
      </c>
      <c r="W34" s="125">
        <f t="shared" si="3"/>
        <v>2000000</v>
      </c>
      <c r="X34" s="150"/>
      <c r="Y34" s="150"/>
      <c r="Z34" s="127">
        <f t="shared" si="4"/>
        <v>0</v>
      </c>
      <c r="AA34" s="151"/>
      <c r="AB34" s="150"/>
      <c r="AC34" s="156"/>
      <c r="AD34" s="150"/>
      <c r="AE34" s="150"/>
      <c r="AF34" s="150"/>
      <c r="AG34" s="125">
        <f t="shared" si="10"/>
        <v>0</v>
      </c>
      <c r="AH34" s="148"/>
      <c r="AI34" s="150"/>
      <c r="AJ34" s="150"/>
      <c r="AK34" s="127">
        <f t="shared" si="6"/>
        <v>0</v>
      </c>
      <c r="AL34" s="150"/>
      <c r="AM34" s="150"/>
      <c r="AN34" s="150">
        <v>2000000</v>
      </c>
      <c r="AO34" s="150"/>
      <c r="AP34" s="150"/>
      <c r="AQ34" s="150"/>
      <c r="AR34" s="125">
        <f t="shared" si="7"/>
        <v>2000000</v>
      </c>
      <c r="AS34" s="125">
        <f t="shared" si="8"/>
        <v>2000000</v>
      </c>
      <c r="AT34" s="160" t="s">
        <v>184</v>
      </c>
      <c r="AU34" s="152"/>
      <c r="AV34" s="153"/>
      <c r="AW34" s="154"/>
      <c r="AX34" s="113"/>
      <c r="AY34" s="135">
        <v>44104</v>
      </c>
      <c r="AZ34" s="23"/>
      <c r="BA34" s="135"/>
      <c r="BB34" s="125">
        <f t="shared" si="9"/>
        <v>2000000</v>
      </c>
    </row>
    <row r="35" spans="2:54" ht="13.4" customHeight="1" x14ac:dyDescent="0.35">
      <c r="B35" s="138" t="s">
        <v>114</v>
      </c>
      <c r="C35" s="146" t="s">
        <v>179</v>
      </c>
      <c r="D35" s="139" t="s">
        <v>180</v>
      </c>
      <c r="E35" s="140">
        <v>872</v>
      </c>
      <c r="F35" s="141" t="s">
        <v>117</v>
      </c>
      <c r="G35" s="117" t="s">
        <v>19</v>
      </c>
      <c r="H35" s="155" t="s">
        <v>94</v>
      </c>
      <c r="I35" s="143" t="s">
        <v>83</v>
      </c>
      <c r="J35" s="143">
        <v>5137</v>
      </c>
      <c r="K35" s="144" t="s">
        <v>182</v>
      </c>
      <c r="L35" s="118" t="str">
        <f t="shared" si="2"/>
        <v>STPL-5137(050)</v>
      </c>
      <c r="M35" s="145" t="s">
        <v>163</v>
      </c>
      <c r="N35" s="146" t="s">
        <v>183</v>
      </c>
      <c r="O35" s="122"/>
      <c r="P35" s="122"/>
      <c r="Q35" s="147"/>
      <c r="R35" s="148"/>
      <c r="S35" s="148">
        <v>44958</v>
      </c>
      <c r="T35" s="122">
        <v>43256</v>
      </c>
      <c r="U35" s="122"/>
      <c r="V35" s="122">
        <v>44377</v>
      </c>
      <c r="W35" s="125">
        <f t="shared" si="3"/>
        <v>3900000</v>
      </c>
      <c r="X35" s="150"/>
      <c r="Y35" s="150"/>
      <c r="Z35" s="127">
        <f t="shared" si="4"/>
        <v>0</v>
      </c>
      <c r="AA35" s="151"/>
      <c r="AB35" s="150"/>
      <c r="AC35" s="156"/>
      <c r="AD35" s="150"/>
      <c r="AE35" s="150"/>
      <c r="AF35" s="150"/>
      <c r="AG35" s="125">
        <f t="shared" si="10"/>
        <v>0</v>
      </c>
      <c r="AH35" s="148"/>
      <c r="AI35" s="150"/>
      <c r="AJ35" s="150"/>
      <c r="AK35" s="127">
        <f t="shared" si="6"/>
        <v>0</v>
      </c>
      <c r="AL35" s="150"/>
      <c r="AM35" s="150"/>
      <c r="AN35" s="150">
        <v>3900000</v>
      </c>
      <c r="AO35" s="150"/>
      <c r="AP35" s="150"/>
      <c r="AQ35" s="150"/>
      <c r="AR35" s="125">
        <f t="shared" si="7"/>
        <v>3900000</v>
      </c>
      <c r="AS35" s="125">
        <f t="shared" si="8"/>
        <v>3900000</v>
      </c>
      <c r="AT35" s="160" t="s">
        <v>184</v>
      </c>
      <c r="AU35" s="152"/>
      <c r="AV35" s="153"/>
      <c r="AW35" s="154"/>
      <c r="AX35" s="113"/>
      <c r="AY35" s="135">
        <v>44104</v>
      </c>
      <c r="AZ35" s="23"/>
      <c r="BA35" s="135"/>
      <c r="BB35" s="125">
        <f t="shared" si="9"/>
        <v>3900000</v>
      </c>
    </row>
    <row r="36" spans="2:54" ht="13.4" customHeight="1" x14ac:dyDescent="0.35">
      <c r="B36" s="138" t="s">
        <v>114</v>
      </c>
      <c r="C36" s="146" t="s">
        <v>185</v>
      </c>
      <c r="D36" s="182" t="s">
        <v>186</v>
      </c>
      <c r="E36" s="140">
        <v>6280</v>
      </c>
      <c r="F36" s="173" t="s">
        <v>187</v>
      </c>
      <c r="G36" s="183" t="s">
        <v>143</v>
      </c>
      <c r="H36" s="183" t="s">
        <v>70</v>
      </c>
      <c r="I36" s="143" t="s">
        <v>106</v>
      </c>
      <c r="J36" s="143">
        <v>5137</v>
      </c>
      <c r="K36" s="119" t="s">
        <v>188</v>
      </c>
      <c r="L36" s="118" t="str">
        <f t="shared" si="2"/>
        <v>ATPL-5137(017)</v>
      </c>
      <c r="M36" s="184" t="s">
        <v>75</v>
      </c>
      <c r="N36" s="174" t="s">
        <v>189</v>
      </c>
      <c r="O36" s="122"/>
      <c r="P36" s="122">
        <v>43952</v>
      </c>
      <c r="Q36" s="123"/>
      <c r="R36" s="148"/>
      <c r="S36" s="148">
        <v>44215</v>
      </c>
      <c r="T36" s="122">
        <v>42644</v>
      </c>
      <c r="U36" s="122"/>
      <c r="V36" s="122">
        <v>44135</v>
      </c>
      <c r="W36" s="125">
        <f t="shared" si="3"/>
        <v>4010000</v>
      </c>
      <c r="X36" s="127"/>
      <c r="Y36" s="127"/>
      <c r="Z36" s="127">
        <f t="shared" si="4"/>
        <v>0</v>
      </c>
      <c r="AA36" s="128"/>
      <c r="AB36" s="128"/>
      <c r="AC36" s="126"/>
      <c r="AD36" s="185"/>
      <c r="AE36" s="128"/>
      <c r="AF36" s="128"/>
      <c r="AG36" s="125">
        <f t="shared" si="10"/>
        <v>0</v>
      </c>
      <c r="AH36" s="148"/>
      <c r="AI36" s="131"/>
      <c r="AJ36" s="131"/>
      <c r="AK36" s="127">
        <f t="shared" si="6"/>
        <v>0</v>
      </c>
      <c r="AL36" s="131"/>
      <c r="AM36" s="131"/>
      <c r="AN36" s="130"/>
      <c r="AO36" s="130">
        <v>4010000</v>
      </c>
      <c r="AP36" s="130"/>
      <c r="AQ36" s="130"/>
      <c r="AR36" s="125">
        <f t="shared" si="7"/>
        <v>4010000</v>
      </c>
      <c r="AS36" s="125">
        <f t="shared" si="8"/>
        <v>4010000</v>
      </c>
      <c r="AT36" s="186" t="s">
        <v>190</v>
      </c>
      <c r="AU36" s="187"/>
      <c r="AV36" s="188"/>
      <c r="AW36" s="134"/>
      <c r="AX36" s="184"/>
      <c r="AY36" s="135">
        <v>43739</v>
      </c>
      <c r="AZ36" s="23"/>
      <c r="BA36" s="135"/>
      <c r="BB36" s="125">
        <f t="shared" si="9"/>
        <v>4010000</v>
      </c>
    </row>
    <row r="37" spans="2:54" ht="13.4" customHeight="1" x14ac:dyDescent="0.35">
      <c r="B37" s="138" t="s">
        <v>114</v>
      </c>
      <c r="C37" s="146" t="s">
        <v>185</v>
      </c>
      <c r="D37" s="139" t="s">
        <v>191</v>
      </c>
      <c r="E37" s="140">
        <v>6679</v>
      </c>
      <c r="F37" s="141" t="s">
        <v>78</v>
      </c>
      <c r="G37" s="157" t="s">
        <v>79</v>
      </c>
      <c r="H37" s="157" t="s">
        <v>14</v>
      </c>
      <c r="I37" s="143" t="s">
        <v>83</v>
      </c>
      <c r="J37" s="143">
        <v>5303</v>
      </c>
      <c r="K37" s="144" t="s">
        <v>192</v>
      </c>
      <c r="L37" s="118" t="str">
        <f t="shared" si="2"/>
        <v>STPL-5303(022)</v>
      </c>
      <c r="M37" s="145" t="s">
        <v>75</v>
      </c>
      <c r="N37" s="146" t="s">
        <v>193</v>
      </c>
      <c r="O37" s="122"/>
      <c r="P37" s="122"/>
      <c r="Q37" s="147"/>
      <c r="R37" s="148"/>
      <c r="S37" s="148">
        <v>44287</v>
      </c>
      <c r="T37" s="135">
        <v>44055</v>
      </c>
      <c r="U37" s="135"/>
      <c r="V37" s="122">
        <v>44227</v>
      </c>
      <c r="W37" s="125">
        <f t="shared" si="3"/>
        <v>618000</v>
      </c>
      <c r="X37" s="149"/>
      <c r="Y37" s="150"/>
      <c r="Z37" s="127">
        <f t="shared" si="4"/>
        <v>0</v>
      </c>
      <c r="AA37" s="151"/>
      <c r="AB37" s="150"/>
      <c r="AC37" s="150"/>
      <c r="AD37" s="150"/>
      <c r="AE37" s="150"/>
      <c r="AF37" s="150"/>
      <c r="AG37" s="125">
        <f t="shared" si="10"/>
        <v>0</v>
      </c>
      <c r="AH37" s="148"/>
      <c r="AI37" s="150">
        <v>618000</v>
      </c>
      <c r="AJ37" s="150"/>
      <c r="AK37" s="127">
        <f t="shared" si="6"/>
        <v>618000</v>
      </c>
      <c r="AL37" s="150"/>
      <c r="AM37" s="150"/>
      <c r="AN37" s="150"/>
      <c r="AO37" s="150"/>
      <c r="AP37" s="150"/>
      <c r="AQ37" s="150"/>
      <c r="AR37" s="125">
        <f t="shared" si="7"/>
        <v>618000</v>
      </c>
      <c r="AS37" s="125">
        <f t="shared" si="8"/>
        <v>618000</v>
      </c>
      <c r="AT37" s="132"/>
      <c r="AU37" s="152"/>
      <c r="AV37" s="153"/>
      <c r="AW37" s="154"/>
      <c r="AX37" s="113"/>
      <c r="AY37" s="135">
        <v>44104</v>
      </c>
      <c r="AZ37" s="23"/>
      <c r="BA37" s="135"/>
      <c r="BB37" s="125">
        <f t="shared" si="9"/>
        <v>618000</v>
      </c>
    </row>
    <row r="38" spans="2:54" ht="13.4" customHeight="1" x14ac:dyDescent="0.35">
      <c r="B38" s="138" t="s">
        <v>114</v>
      </c>
      <c r="C38" s="146" t="s">
        <v>185</v>
      </c>
      <c r="D38" s="139" t="s">
        <v>121</v>
      </c>
      <c r="E38" s="140">
        <v>6985</v>
      </c>
      <c r="F38" s="141" t="s">
        <v>194</v>
      </c>
      <c r="G38" s="171" t="s">
        <v>135</v>
      </c>
      <c r="H38" s="171" t="s">
        <v>57</v>
      </c>
      <c r="I38" s="143" t="s">
        <v>124</v>
      </c>
      <c r="J38" s="143">
        <v>5303</v>
      </c>
      <c r="K38" s="144" t="s">
        <v>195</v>
      </c>
      <c r="L38" s="118" t="str">
        <f t="shared" si="2"/>
        <v>HSIPL-5303(020)</v>
      </c>
      <c r="M38" s="145" t="s">
        <v>75</v>
      </c>
      <c r="N38" s="146" t="s">
        <v>196</v>
      </c>
      <c r="O38" s="122"/>
      <c r="P38" s="122"/>
      <c r="Q38" s="147"/>
      <c r="R38" s="148"/>
      <c r="S38" s="148">
        <v>44287</v>
      </c>
      <c r="T38" s="135">
        <v>43642</v>
      </c>
      <c r="U38" s="135"/>
      <c r="V38" s="122">
        <v>44742</v>
      </c>
      <c r="W38" s="125">
        <f t="shared" si="3"/>
        <v>750870</v>
      </c>
      <c r="X38" s="150"/>
      <c r="Y38" s="150"/>
      <c r="Z38" s="127">
        <f t="shared" si="4"/>
        <v>0</v>
      </c>
      <c r="AA38" s="169"/>
      <c r="AB38" s="150"/>
      <c r="AC38" s="150"/>
      <c r="AD38" s="150"/>
      <c r="AE38" s="150"/>
      <c r="AF38" s="150"/>
      <c r="AG38" s="125">
        <f t="shared" si="10"/>
        <v>0</v>
      </c>
      <c r="AH38" s="148"/>
      <c r="AI38" s="150"/>
      <c r="AJ38" s="150"/>
      <c r="AK38" s="127">
        <f t="shared" si="6"/>
        <v>0</v>
      </c>
      <c r="AL38" s="150">
        <v>750870</v>
      </c>
      <c r="AM38" s="150"/>
      <c r="AN38" s="150"/>
      <c r="AO38" s="150"/>
      <c r="AP38" s="150"/>
      <c r="AQ38" s="150"/>
      <c r="AR38" s="125">
        <f t="shared" si="7"/>
        <v>750870</v>
      </c>
      <c r="AS38" s="125">
        <f t="shared" si="8"/>
        <v>750870</v>
      </c>
      <c r="AT38" s="132"/>
      <c r="AU38" s="152"/>
      <c r="AV38" s="153"/>
      <c r="AW38" s="154"/>
      <c r="AX38" s="113"/>
      <c r="AY38" s="135">
        <v>44070</v>
      </c>
      <c r="AZ38" s="23"/>
      <c r="BA38" s="135"/>
      <c r="BB38" s="125">
        <f t="shared" si="9"/>
        <v>750870</v>
      </c>
    </row>
    <row r="39" spans="2:54" ht="13.4" customHeight="1" x14ac:dyDescent="0.35">
      <c r="B39" s="138" t="s">
        <v>114</v>
      </c>
      <c r="C39" s="146" t="s">
        <v>197</v>
      </c>
      <c r="D39" s="139" t="s">
        <v>198</v>
      </c>
      <c r="E39" s="140">
        <v>6742</v>
      </c>
      <c r="F39" s="141" t="s">
        <v>78</v>
      </c>
      <c r="G39" s="157" t="s">
        <v>79</v>
      </c>
      <c r="H39" s="157" t="s">
        <v>14</v>
      </c>
      <c r="I39" s="143" t="s">
        <v>83</v>
      </c>
      <c r="J39" s="143">
        <v>5437</v>
      </c>
      <c r="K39" s="144" t="s">
        <v>199</v>
      </c>
      <c r="L39" s="118" t="str">
        <f t="shared" si="2"/>
        <v>STPL-5437(031)</v>
      </c>
      <c r="M39" s="145" t="s">
        <v>75</v>
      </c>
      <c r="N39" s="146" t="s">
        <v>200</v>
      </c>
      <c r="O39" s="122"/>
      <c r="P39" s="122"/>
      <c r="Q39" s="147"/>
      <c r="R39" s="148"/>
      <c r="S39" s="148">
        <v>44287</v>
      </c>
      <c r="T39" s="135">
        <v>43836</v>
      </c>
      <c r="U39" s="135"/>
      <c r="V39" s="122">
        <v>44227</v>
      </c>
      <c r="W39" s="125">
        <f t="shared" si="3"/>
        <v>1175000</v>
      </c>
      <c r="X39" s="149"/>
      <c r="Y39" s="150"/>
      <c r="Z39" s="127">
        <f t="shared" si="4"/>
        <v>0</v>
      </c>
      <c r="AA39" s="151"/>
      <c r="AB39" s="150"/>
      <c r="AC39" s="150"/>
      <c r="AD39" s="150"/>
      <c r="AE39" s="150"/>
      <c r="AF39" s="150"/>
      <c r="AG39" s="125">
        <f t="shared" si="10"/>
        <v>0</v>
      </c>
      <c r="AH39" s="148"/>
      <c r="AI39" s="150">
        <v>1175000</v>
      </c>
      <c r="AJ39" s="150"/>
      <c r="AK39" s="127">
        <f t="shared" si="6"/>
        <v>1175000</v>
      </c>
      <c r="AL39" s="150"/>
      <c r="AM39" s="150"/>
      <c r="AN39" s="150"/>
      <c r="AO39" s="150"/>
      <c r="AP39" s="150"/>
      <c r="AQ39" s="150"/>
      <c r="AR39" s="125">
        <f t="shared" si="7"/>
        <v>1175000</v>
      </c>
      <c r="AS39" s="125">
        <f t="shared" si="8"/>
        <v>1175000</v>
      </c>
      <c r="AT39" s="132"/>
      <c r="AU39" s="152"/>
      <c r="AV39" s="153"/>
      <c r="AW39" s="154"/>
      <c r="AX39" s="113"/>
      <c r="AY39" s="135">
        <v>44104</v>
      </c>
      <c r="AZ39" s="23"/>
      <c r="BA39" s="135"/>
      <c r="BB39" s="125">
        <f t="shared" si="9"/>
        <v>1175000</v>
      </c>
    </row>
    <row r="40" spans="2:54" ht="13.4" customHeight="1" x14ac:dyDescent="0.35">
      <c r="B40" s="138" t="s">
        <v>114</v>
      </c>
      <c r="C40" s="146" t="s">
        <v>201</v>
      </c>
      <c r="D40" s="139" t="s">
        <v>202</v>
      </c>
      <c r="E40" s="140">
        <v>6716</v>
      </c>
      <c r="F40" s="141" t="s">
        <v>78</v>
      </c>
      <c r="G40" s="157" t="s">
        <v>79</v>
      </c>
      <c r="H40" s="157" t="s">
        <v>14</v>
      </c>
      <c r="I40" s="143" t="s">
        <v>83</v>
      </c>
      <c r="J40" s="143">
        <v>5225</v>
      </c>
      <c r="K40" s="144" t="s">
        <v>203</v>
      </c>
      <c r="L40" s="118" t="str">
        <f t="shared" si="2"/>
        <v>STPL-5225(030)</v>
      </c>
      <c r="M40" s="145" t="s">
        <v>75</v>
      </c>
      <c r="N40" s="146" t="s">
        <v>204</v>
      </c>
      <c r="O40" s="122"/>
      <c r="P40" s="122"/>
      <c r="Q40" s="147"/>
      <c r="R40" s="148"/>
      <c r="S40" s="148">
        <v>44307</v>
      </c>
      <c r="T40" s="135">
        <v>43963</v>
      </c>
      <c r="U40" s="135"/>
      <c r="V40" s="122">
        <v>44227</v>
      </c>
      <c r="W40" s="125">
        <f t="shared" si="3"/>
        <v>2608000</v>
      </c>
      <c r="X40" s="149"/>
      <c r="Y40" s="150"/>
      <c r="Z40" s="127">
        <f t="shared" si="4"/>
        <v>0</v>
      </c>
      <c r="AA40" s="151"/>
      <c r="AB40" s="150"/>
      <c r="AC40" s="150"/>
      <c r="AD40" s="150"/>
      <c r="AE40" s="150"/>
      <c r="AF40" s="150"/>
      <c r="AG40" s="125">
        <f t="shared" si="10"/>
        <v>0</v>
      </c>
      <c r="AH40" s="148"/>
      <c r="AI40" s="150">
        <v>2608000</v>
      </c>
      <c r="AJ40" s="150"/>
      <c r="AK40" s="127">
        <f t="shared" si="6"/>
        <v>2608000</v>
      </c>
      <c r="AL40" s="150"/>
      <c r="AM40" s="150"/>
      <c r="AN40" s="150"/>
      <c r="AO40" s="150"/>
      <c r="AP40" s="150"/>
      <c r="AQ40" s="150"/>
      <c r="AR40" s="125">
        <f t="shared" si="7"/>
        <v>2608000</v>
      </c>
      <c r="AS40" s="125">
        <f t="shared" si="8"/>
        <v>2608000</v>
      </c>
      <c r="AT40" s="132"/>
      <c r="AU40" s="152"/>
      <c r="AV40" s="153"/>
      <c r="AW40" s="154"/>
      <c r="AX40" s="113"/>
      <c r="AY40" s="135">
        <v>44104</v>
      </c>
      <c r="AZ40" s="23"/>
      <c r="BA40" s="135"/>
      <c r="BB40" s="125">
        <f t="shared" si="9"/>
        <v>2608000</v>
      </c>
    </row>
    <row r="41" spans="2:54" ht="13.4" customHeight="1" x14ac:dyDescent="0.35">
      <c r="B41" s="138" t="s">
        <v>205</v>
      </c>
      <c r="C41" s="146" t="s">
        <v>206</v>
      </c>
      <c r="D41" s="139" t="s">
        <v>207</v>
      </c>
      <c r="E41" s="140">
        <v>6520</v>
      </c>
      <c r="F41" s="141" t="s">
        <v>208</v>
      </c>
      <c r="G41" s="157" t="s">
        <v>79</v>
      </c>
      <c r="H41" s="157" t="s">
        <v>15</v>
      </c>
      <c r="I41" s="143" t="s">
        <v>176</v>
      </c>
      <c r="J41" s="143">
        <v>5232</v>
      </c>
      <c r="K41" s="144" t="s">
        <v>209</v>
      </c>
      <c r="L41" s="118" t="str">
        <f t="shared" si="2"/>
        <v>CML-5232(011)</v>
      </c>
      <c r="M41" s="145" t="s">
        <v>75</v>
      </c>
      <c r="N41" s="146" t="s">
        <v>210</v>
      </c>
      <c r="O41" s="122"/>
      <c r="P41" s="122"/>
      <c r="Q41" s="147"/>
      <c r="R41" s="148"/>
      <c r="S41" s="148">
        <v>44409</v>
      </c>
      <c r="T41" s="135">
        <v>43829</v>
      </c>
      <c r="U41" s="135"/>
      <c r="V41" s="122">
        <v>44227</v>
      </c>
      <c r="W41" s="125">
        <f t="shared" si="3"/>
        <v>595000</v>
      </c>
      <c r="X41" s="150"/>
      <c r="Y41" s="149"/>
      <c r="Z41" s="127">
        <f t="shared" si="4"/>
        <v>0</v>
      </c>
      <c r="AA41" s="151"/>
      <c r="AB41" s="150"/>
      <c r="AC41" s="150"/>
      <c r="AD41" s="150"/>
      <c r="AE41" s="150"/>
      <c r="AF41" s="150"/>
      <c r="AG41" s="125">
        <f t="shared" si="10"/>
        <v>0</v>
      </c>
      <c r="AH41" s="148"/>
      <c r="AI41" s="150"/>
      <c r="AJ41" s="150">
        <v>595000</v>
      </c>
      <c r="AK41" s="127">
        <f t="shared" si="6"/>
        <v>595000</v>
      </c>
      <c r="AL41" s="150"/>
      <c r="AM41" s="150"/>
      <c r="AN41" s="150"/>
      <c r="AO41" s="150"/>
      <c r="AP41" s="150"/>
      <c r="AQ41" s="150"/>
      <c r="AR41" s="125">
        <f t="shared" ref="AR41:AR59" si="11">SUM(AK41:AQ41)</f>
        <v>595000</v>
      </c>
      <c r="AS41" s="125">
        <f t="shared" si="8"/>
        <v>595000</v>
      </c>
      <c r="AT41" s="132" t="s">
        <v>211</v>
      </c>
      <c r="AU41" s="152"/>
      <c r="AV41" s="153"/>
      <c r="AW41" s="154"/>
      <c r="AX41" s="113"/>
      <c r="AY41" s="135">
        <v>44104</v>
      </c>
      <c r="AZ41" s="23"/>
      <c r="BA41" s="135"/>
      <c r="BB41" s="125">
        <f t="shared" si="9"/>
        <v>595000</v>
      </c>
    </row>
    <row r="42" spans="2:54" ht="13.4" customHeight="1" x14ac:dyDescent="0.35">
      <c r="B42" s="330" t="s">
        <v>205</v>
      </c>
      <c r="C42" s="146" t="s">
        <v>212</v>
      </c>
      <c r="D42" s="139" t="s">
        <v>121</v>
      </c>
      <c r="E42" s="140">
        <v>6264</v>
      </c>
      <c r="F42" s="141" t="s">
        <v>213</v>
      </c>
      <c r="G42" s="171" t="s">
        <v>214</v>
      </c>
      <c r="H42" s="171" t="s">
        <v>57</v>
      </c>
      <c r="I42" s="143" t="s">
        <v>124</v>
      </c>
      <c r="J42" s="143">
        <v>5927</v>
      </c>
      <c r="K42" s="144" t="s">
        <v>215</v>
      </c>
      <c r="L42" s="118" t="str">
        <f t="shared" si="2"/>
        <v>HSIPL-5927(115)</v>
      </c>
      <c r="M42" s="145" t="s">
        <v>75</v>
      </c>
      <c r="N42" s="146" t="s">
        <v>216</v>
      </c>
      <c r="O42" s="122"/>
      <c r="P42" s="122"/>
      <c r="Q42" s="147"/>
      <c r="R42" s="148"/>
      <c r="S42" s="148"/>
      <c r="T42" s="135"/>
      <c r="U42" s="135"/>
      <c r="V42" s="122">
        <v>44196</v>
      </c>
      <c r="W42" s="125">
        <f t="shared" si="3"/>
        <v>445500</v>
      </c>
      <c r="X42" s="150"/>
      <c r="Y42" s="150"/>
      <c r="Z42" s="127">
        <f t="shared" si="4"/>
        <v>0</v>
      </c>
      <c r="AA42" s="169"/>
      <c r="AB42" s="150"/>
      <c r="AC42" s="150"/>
      <c r="AD42" s="150"/>
      <c r="AE42" s="150"/>
      <c r="AF42" s="150"/>
      <c r="AG42" s="125">
        <f t="shared" si="10"/>
        <v>0</v>
      </c>
      <c r="AH42" s="148"/>
      <c r="AI42" s="150"/>
      <c r="AJ42" s="150"/>
      <c r="AK42" s="127">
        <f t="shared" si="6"/>
        <v>0</v>
      </c>
      <c r="AL42" s="150">
        <v>445500</v>
      </c>
      <c r="AM42" s="150"/>
      <c r="AN42" s="150"/>
      <c r="AO42" s="150"/>
      <c r="AP42" s="150"/>
      <c r="AQ42" s="150"/>
      <c r="AR42" s="125">
        <f t="shared" si="11"/>
        <v>445500</v>
      </c>
      <c r="AS42" s="125">
        <f t="shared" si="8"/>
        <v>445500</v>
      </c>
      <c r="AT42" s="132"/>
      <c r="AU42" s="152"/>
      <c r="AV42" s="153"/>
      <c r="AW42" s="154"/>
      <c r="AX42" s="113"/>
      <c r="AY42" s="135">
        <v>44097</v>
      </c>
      <c r="AZ42" s="23"/>
      <c r="BA42" s="135"/>
      <c r="BB42" s="125">
        <f t="shared" si="9"/>
        <v>445500</v>
      </c>
    </row>
    <row r="43" spans="2:54" ht="13.4" customHeight="1" x14ac:dyDescent="0.35">
      <c r="B43" s="138" t="s">
        <v>205</v>
      </c>
      <c r="C43" s="146" t="s">
        <v>212</v>
      </c>
      <c r="D43" s="139" t="s">
        <v>121</v>
      </c>
      <c r="E43" s="140">
        <v>6968</v>
      </c>
      <c r="F43" s="141" t="s">
        <v>217</v>
      </c>
      <c r="G43" s="171" t="s">
        <v>135</v>
      </c>
      <c r="H43" s="168" t="s">
        <v>57</v>
      </c>
      <c r="I43" s="143" t="s">
        <v>124</v>
      </c>
      <c r="J43" s="143">
        <v>5927</v>
      </c>
      <c r="K43" s="144" t="s">
        <v>218</v>
      </c>
      <c r="L43" s="118" t="str">
        <f t="shared" si="2"/>
        <v>HSIPL-5927(123)</v>
      </c>
      <c r="M43" s="145" t="s">
        <v>75</v>
      </c>
      <c r="N43" s="146" t="s">
        <v>219</v>
      </c>
      <c r="O43" s="122"/>
      <c r="P43" s="122"/>
      <c r="Q43" s="147"/>
      <c r="R43" s="148"/>
      <c r="S43" s="148">
        <v>44378</v>
      </c>
      <c r="T43" s="135">
        <v>43620</v>
      </c>
      <c r="U43" s="135">
        <v>44227</v>
      </c>
      <c r="V43" s="122">
        <v>44561</v>
      </c>
      <c r="W43" s="125">
        <f t="shared" si="3"/>
        <v>861200</v>
      </c>
      <c r="X43" s="150"/>
      <c r="Y43" s="150"/>
      <c r="Z43" s="127">
        <f t="shared" si="4"/>
        <v>0</v>
      </c>
      <c r="AA43" s="169"/>
      <c r="AB43" s="150"/>
      <c r="AC43" s="150"/>
      <c r="AD43" s="150"/>
      <c r="AE43" s="150"/>
      <c r="AF43" s="150"/>
      <c r="AG43" s="125">
        <f t="shared" si="10"/>
        <v>0</v>
      </c>
      <c r="AH43" s="148"/>
      <c r="AI43" s="150"/>
      <c r="AJ43" s="150"/>
      <c r="AK43" s="127">
        <f t="shared" si="6"/>
        <v>0</v>
      </c>
      <c r="AL43" s="150">
        <v>861200</v>
      </c>
      <c r="AM43" s="150"/>
      <c r="AN43" s="150"/>
      <c r="AO43" s="150"/>
      <c r="AP43" s="150"/>
      <c r="AQ43" s="150"/>
      <c r="AR43" s="125">
        <f t="shared" si="11"/>
        <v>861200</v>
      </c>
      <c r="AS43" s="125">
        <f t="shared" si="8"/>
        <v>861200</v>
      </c>
      <c r="AT43" s="132" t="s">
        <v>220</v>
      </c>
      <c r="AU43" s="152"/>
      <c r="AV43" s="153"/>
      <c r="AW43" s="154"/>
      <c r="AX43" s="113"/>
      <c r="AY43" s="135">
        <v>44104</v>
      </c>
      <c r="AZ43" s="23"/>
      <c r="BA43" s="135"/>
      <c r="BB43" s="125">
        <f t="shared" si="9"/>
        <v>861200</v>
      </c>
    </row>
    <row r="44" spans="2:54" ht="13.4" customHeight="1" x14ac:dyDescent="0.35">
      <c r="B44" s="138" t="s">
        <v>205</v>
      </c>
      <c r="C44" s="146" t="s">
        <v>212</v>
      </c>
      <c r="D44" s="139" t="s">
        <v>121</v>
      </c>
      <c r="E44" s="140">
        <v>6969</v>
      </c>
      <c r="F44" s="141" t="s">
        <v>221</v>
      </c>
      <c r="G44" s="171" t="s">
        <v>135</v>
      </c>
      <c r="H44" s="168" t="s">
        <v>57</v>
      </c>
      <c r="I44" s="143" t="s">
        <v>124</v>
      </c>
      <c r="J44" s="143">
        <v>5927</v>
      </c>
      <c r="K44" s="144" t="s">
        <v>222</v>
      </c>
      <c r="L44" s="118" t="str">
        <f t="shared" si="2"/>
        <v>HSIPL-5927(122)</v>
      </c>
      <c r="M44" s="145" t="s">
        <v>223</v>
      </c>
      <c r="N44" s="146" t="s">
        <v>224</v>
      </c>
      <c r="O44" s="122"/>
      <c r="P44" s="122"/>
      <c r="Q44" s="147"/>
      <c r="R44" s="148"/>
      <c r="S44" s="148">
        <v>44440</v>
      </c>
      <c r="T44" s="135">
        <v>43599</v>
      </c>
      <c r="U44" s="135">
        <v>44348</v>
      </c>
      <c r="V44" s="122">
        <v>44742</v>
      </c>
      <c r="W44" s="125">
        <f t="shared" si="3"/>
        <v>2300200</v>
      </c>
      <c r="X44" s="150"/>
      <c r="Y44" s="150"/>
      <c r="Z44" s="127">
        <f t="shared" si="4"/>
        <v>0</v>
      </c>
      <c r="AA44" s="169"/>
      <c r="AB44" s="150"/>
      <c r="AC44" s="150"/>
      <c r="AD44" s="150"/>
      <c r="AE44" s="150"/>
      <c r="AF44" s="150"/>
      <c r="AG44" s="125">
        <f t="shared" si="10"/>
        <v>0</v>
      </c>
      <c r="AH44" s="148"/>
      <c r="AI44" s="150"/>
      <c r="AJ44" s="150"/>
      <c r="AK44" s="127">
        <f t="shared" si="6"/>
        <v>0</v>
      </c>
      <c r="AL44" s="150">
        <v>2300200</v>
      </c>
      <c r="AM44" s="150"/>
      <c r="AN44" s="150"/>
      <c r="AO44" s="150"/>
      <c r="AP44" s="150"/>
      <c r="AQ44" s="150"/>
      <c r="AR44" s="125">
        <f t="shared" si="11"/>
        <v>2300200</v>
      </c>
      <c r="AS44" s="125">
        <f t="shared" si="8"/>
        <v>2300200</v>
      </c>
      <c r="AT44" s="160" t="s">
        <v>225</v>
      </c>
      <c r="AU44" s="152"/>
      <c r="AV44" s="153"/>
      <c r="AW44" s="154"/>
      <c r="AX44" s="113"/>
      <c r="AY44" s="135">
        <v>44104</v>
      </c>
      <c r="AZ44" s="23"/>
      <c r="BA44" s="135"/>
      <c r="BB44" s="125">
        <f t="shared" si="9"/>
        <v>2300200</v>
      </c>
    </row>
    <row r="45" spans="2:54" ht="13.15" customHeight="1" x14ac:dyDescent="0.35">
      <c r="B45" s="138" t="s">
        <v>205</v>
      </c>
      <c r="C45" s="146" t="s">
        <v>226</v>
      </c>
      <c r="D45" s="139" t="s">
        <v>227</v>
      </c>
      <c r="E45" s="140">
        <v>6771</v>
      </c>
      <c r="F45" s="141" t="s">
        <v>228</v>
      </c>
      <c r="G45" s="157" t="s">
        <v>79</v>
      </c>
      <c r="H45" s="142" t="s">
        <v>15</v>
      </c>
      <c r="I45" s="143" t="s">
        <v>176</v>
      </c>
      <c r="J45" s="143">
        <v>5159</v>
      </c>
      <c r="K45" s="144" t="s">
        <v>229</v>
      </c>
      <c r="L45" s="118" t="str">
        <f t="shared" si="2"/>
        <v>CML-5159(024)</v>
      </c>
      <c r="M45" s="145" t="s">
        <v>75</v>
      </c>
      <c r="N45" s="146" t="s">
        <v>230</v>
      </c>
      <c r="O45" s="147"/>
      <c r="P45" s="147"/>
      <c r="Q45" s="147"/>
      <c r="R45" s="148"/>
      <c r="S45" s="148">
        <v>44287</v>
      </c>
      <c r="T45" s="122">
        <v>43369</v>
      </c>
      <c r="U45" s="122"/>
      <c r="V45" s="122">
        <v>44227</v>
      </c>
      <c r="W45" s="125">
        <f t="shared" si="3"/>
        <v>228000</v>
      </c>
      <c r="X45" s="150"/>
      <c r="Y45" s="149"/>
      <c r="Z45" s="127">
        <f t="shared" si="4"/>
        <v>0</v>
      </c>
      <c r="AA45" s="151"/>
      <c r="AB45" s="150"/>
      <c r="AC45" s="150"/>
      <c r="AD45" s="150"/>
      <c r="AE45" s="150"/>
      <c r="AF45" s="150"/>
      <c r="AG45" s="125">
        <f t="shared" si="10"/>
        <v>0</v>
      </c>
      <c r="AH45" s="148"/>
      <c r="AI45" s="150"/>
      <c r="AJ45" s="150">
        <v>228000</v>
      </c>
      <c r="AK45" s="127">
        <f t="shared" si="6"/>
        <v>228000</v>
      </c>
      <c r="AL45" s="150"/>
      <c r="AM45" s="150"/>
      <c r="AN45" s="150"/>
      <c r="AO45" s="150"/>
      <c r="AP45" s="150"/>
      <c r="AQ45" s="150"/>
      <c r="AR45" s="125">
        <f t="shared" si="11"/>
        <v>228000</v>
      </c>
      <c r="AS45" s="125">
        <f t="shared" si="8"/>
        <v>228000</v>
      </c>
      <c r="AT45" s="132" t="s">
        <v>211</v>
      </c>
      <c r="AU45" s="152"/>
      <c r="AV45" s="153"/>
      <c r="AW45" s="154"/>
      <c r="AX45" s="113"/>
      <c r="AY45" s="135">
        <v>44104</v>
      </c>
      <c r="AZ45" s="23"/>
      <c r="BA45" s="135"/>
      <c r="BB45" s="125">
        <f t="shared" si="9"/>
        <v>228000</v>
      </c>
    </row>
    <row r="46" spans="2:54" ht="13.4" customHeight="1" x14ac:dyDescent="0.35">
      <c r="B46" s="138" t="s">
        <v>205</v>
      </c>
      <c r="C46" s="146" t="s">
        <v>226</v>
      </c>
      <c r="D46" s="139" t="s">
        <v>231</v>
      </c>
      <c r="E46" s="140">
        <v>6772</v>
      </c>
      <c r="F46" s="141" t="s">
        <v>78</v>
      </c>
      <c r="G46" s="157" t="s">
        <v>79</v>
      </c>
      <c r="H46" s="142" t="s">
        <v>14</v>
      </c>
      <c r="I46" s="143" t="s">
        <v>83</v>
      </c>
      <c r="J46" s="143">
        <v>5159</v>
      </c>
      <c r="K46" s="144" t="s">
        <v>232</v>
      </c>
      <c r="L46" s="118" t="str">
        <f t="shared" si="2"/>
        <v>STPL-5159(025)</v>
      </c>
      <c r="M46" s="145" t="s">
        <v>75</v>
      </c>
      <c r="N46" s="146" t="s">
        <v>233</v>
      </c>
      <c r="O46" s="147"/>
      <c r="P46" s="147"/>
      <c r="Q46" s="147"/>
      <c r="R46" s="148"/>
      <c r="S46" s="148">
        <v>44331</v>
      </c>
      <c r="T46" s="122">
        <v>43821</v>
      </c>
      <c r="U46" s="122"/>
      <c r="V46" s="122">
        <v>44227</v>
      </c>
      <c r="W46" s="125">
        <f t="shared" si="3"/>
        <v>1019000</v>
      </c>
      <c r="X46" s="149"/>
      <c r="Y46" s="150"/>
      <c r="Z46" s="127">
        <f t="shared" si="4"/>
        <v>0</v>
      </c>
      <c r="AA46" s="151"/>
      <c r="AB46" s="150"/>
      <c r="AC46" s="150"/>
      <c r="AD46" s="150"/>
      <c r="AE46" s="150"/>
      <c r="AF46" s="150"/>
      <c r="AG46" s="125">
        <f t="shared" si="10"/>
        <v>0</v>
      </c>
      <c r="AH46" s="148"/>
      <c r="AI46" s="150">
        <v>1019000</v>
      </c>
      <c r="AJ46" s="150"/>
      <c r="AK46" s="127">
        <f t="shared" si="6"/>
        <v>1019000</v>
      </c>
      <c r="AL46" s="150"/>
      <c r="AM46" s="150"/>
      <c r="AN46" s="150"/>
      <c r="AO46" s="150"/>
      <c r="AP46" s="150"/>
      <c r="AQ46" s="150"/>
      <c r="AR46" s="125">
        <f t="shared" si="11"/>
        <v>1019000</v>
      </c>
      <c r="AS46" s="125">
        <f t="shared" si="8"/>
        <v>1019000</v>
      </c>
      <c r="AT46" s="132" t="s">
        <v>211</v>
      </c>
      <c r="AU46" s="152"/>
      <c r="AV46" s="153"/>
      <c r="AW46" s="154"/>
      <c r="AX46" s="113"/>
      <c r="AY46" s="135">
        <v>44104</v>
      </c>
      <c r="AZ46" s="23"/>
      <c r="BA46" s="135"/>
      <c r="BB46" s="125">
        <f t="shared" si="9"/>
        <v>1019000</v>
      </c>
    </row>
    <row r="47" spans="2:54" ht="13.4" customHeight="1" x14ac:dyDescent="0.35">
      <c r="B47" s="138" t="s">
        <v>205</v>
      </c>
      <c r="C47" s="146" t="s">
        <v>234</v>
      </c>
      <c r="D47" s="139" t="s">
        <v>235</v>
      </c>
      <c r="E47" s="140">
        <v>6575</v>
      </c>
      <c r="F47" s="141" t="s">
        <v>149</v>
      </c>
      <c r="G47" s="157" t="s">
        <v>79</v>
      </c>
      <c r="H47" s="142" t="s">
        <v>15</v>
      </c>
      <c r="I47" s="143" t="s">
        <v>106</v>
      </c>
      <c r="J47" s="143">
        <v>5043</v>
      </c>
      <c r="K47" s="144" t="s">
        <v>236</v>
      </c>
      <c r="L47" s="118" t="str">
        <f t="shared" si="2"/>
        <v>ATPL-5043(042)</v>
      </c>
      <c r="M47" s="145" t="s">
        <v>75</v>
      </c>
      <c r="N47" s="146" t="s">
        <v>237</v>
      </c>
      <c r="O47" s="147"/>
      <c r="P47" s="147"/>
      <c r="Q47" s="147"/>
      <c r="R47" s="148"/>
      <c r="S47" s="148">
        <v>43969</v>
      </c>
      <c r="T47" s="122">
        <v>41310</v>
      </c>
      <c r="U47" s="122"/>
      <c r="V47" s="122">
        <v>44227</v>
      </c>
      <c r="W47" s="125">
        <f t="shared" si="3"/>
        <v>2100000</v>
      </c>
      <c r="X47" s="150"/>
      <c r="Y47" s="149"/>
      <c r="Z47" s="127">
        <f t="shared" si="4"/>
        <v>0</v>
      </c>
      <c r="AA47" s="151"/>
      <c r="AB47" s="150"/>
      <c r="AC47" s="150"/>
      <c r="AD47" s="150"/>
      <c r="AE47" s="150"/>
      <c r="AF47" s="150"/>
      <c r="AG47" s="125">
        <f t="shared" si="10"/>
        <v>0</v>
      </c>
      <c r="AH47" s="148"/>
      <c r="AI47" s="150"/>
      <c r="AJ47" s="150">
        <v>2100000</v>
      </c>
      <c r="AK47" s="127">
        <f t="shared" si="6"/>
        <v>2100000</v>
      </c>
      <c r="AL47" s="150"/>
      <c r="AM47" s="150"/>
      <c r="AN47" s="150"/>
      <c r="AO47" s="150"/>
      <c r="AP47" s="150"/>
      <c r="AQ47" s="150"/>
      <c r="AR47" s="125">
        <f t="shared" si="11"/>
        <v>2100000</v>
      </c>
      <c r="AS47" s="125">
        <f t="shared" si="8"/>
        <v>2100000</v>
      </c>
      <c r="AT47" s="132" t="s">
        <v>238</v>
      </c>
      <c r="AU47" s="152"/>
      <c r="AV47" s="153"/>
      <c r="AW47" s="154"/>
      <c r="AX47" s="113"/>
      <c r="AY47" s="135">
        <v>44104</v>
      </c>
      <c r="AZ47" s="23"/>
      <c r="BA47" s="135"/>
      <c r="BB47" s="125">
        <f t="shared" si="9"/>
        <v>2100000</v>
      </c>
    </row>
    <row r="48" spans="2:54" ht="13.4" customHeight="1" x14ac:dyDescent="0.35">
      <c r="B48" s="138" t="s">
        <v>205</v>
      </c>
      <c r="C48" s="146" t="s">
        <v>234</v>
      </c>
      <c r="D48" s="139" t="s">
        <v>121</v>
      </c>
      <c r="E48" s="140">
        <v>6982</v>
      </c>
      <c r="F48" s="141" t="s">
        <v>239</v>
      </c>
      <c r="G48" s="171" t="s">
        <v>135</v>
      </c>
      <c r="H48" s="168" t="s">
        <v>57</v>
      </c>
      <c r="I48" s="143" t="s">
        <v>124</v>
      </c>
      <c r="J48" s="143">
        <v>5043</v>
      </c>
      <c r="K48" s="144" t="s">
        <v>240</v>
      </c>
      <c r="L48" s="118" t="str">
        <f t="shared" si="2"/>
        <v>HSIPL-5043(043)</v>
      </c>
      <c r="M48" s="145" t="s">
        <v>75</v>
      </c>
      <c r="N48" s="146" t="s">
        <v>241</v>
      </c>
      <c r="O48" s="147"/>
      <c r="P48" s="147"/>
      <c r="Q48" s="147"/>
      <c r="R48" s="148"/>
      <c r="S48" s="148">
        <v>44333</v>
      </c>
      <c r="T48" s="122">
        <v>43546</v>
      </c>
      <c r="U48" s="122"/>
      <c r="V48" s="122">
        <v>44742</v>
      </c>
      <c r="W48" s="125">
        <f t="shared" si="3"/>
        <v>1293800</v>
      </c>
      <c r="X48" s="150"/>
      <c r="Y48" s="150"/>
      <c r="Z48" s="127">
        <f t="shared" si="4"/>
        <v>0</v>
      </c>
      <c r="AA48" s="169"/>
      <c r="AB48" s="150"/>
      <c r="AC48" s="150"/>
      <c r="AD48" s="150"/>
      <c r="AE48" s="150"/>
      <c r="AF48" s="150"/>
      <c r="AG48" s="125">
        <f t="shared" si="10"/>
        <v>0</v>
      </c>
      <c r="AH48" s="148"/>
      <c r="AI48" s="150"/>
      <c r="AJ48" s="150"/>
      <c r="AK48" s="127">
        <f t="shared" si="6"/>
        <v>0</v>
      </c>
      <c r="AL48" s="150">
        <v>1293800</v>
      </c>
      <c r="AM48" s="150"/>
      <c r="AN48" s="150"/>
      <c r="AO48" s="150"/>
      <c r="AP48" s="150"/>
      <c r="AQ48" s="150"/>
      <c r="AR48" s="125">
        <f t="shared" si="11"/>
        <v>1293800</v>
      </c>
      <c r="AS48" s="125">
        <f t="shared" si="8"/>
        <v>1293800</v>
      </c>
      <c r="AT48" s="132" t="s">
        <v>242</v>
      </c>
      <c r="AU48" s="152"/>
      <c r="AV48" s="153"/>
      <c r="AW48" s="154"/>
      <c r="AX48" s="113"/>
      <c r="AY48" s="135">
        <v>44104</v>
      </c>
      <c r="AZ48" s="23"/>
      <c r="BA48" s="135"/>
      <c r="BB48" s="125">
        <f t="shared" si="9"/>
        <v>1293800</v>
      </c>
    </row>
    <row r="49" spans="1:55" ht="13.4" customHeight="1" x14ac:dyDescent="0.35">
      <c r="B49" s="138" t="s">
        <v>243</v>
      </c>
      <c r="C49" s="146" t="s">
        <v>244</v>
      </c>
      <c r="D49" s="139" t="s">
        <v>245</v>
      </c>
      <c r="E49" s="140">
        <v>6603</v>
      </c>
      <c r="F49" s="141" t="s">
        <v>78</v>
      </c>
      <c r="G49" s="157" t="s">
        <v>79</v>
      </c>
      <c r="H49" s="142" t="s">
        <v>14</v>
      </c>
      <c r="I49" s="143"/>
      <c r="J49" s="143">
        <v>5470</v>
      </c>
      <c r="K49" s="144"/>
      <c r="L49" s="118" t="s">
        <v>246</v>
      </c>
      <c r="M49" s="145" t="s">
        <v>75</v>
      </c>
      <c r="N49" s="146" t="s">
        <v>247</v>
      </c>
      <c r="O49" s="147"/>
      <c r="P49" s="147"/>
      <c r="Q49" s="147"/>
      <c r="R49" s="148"/>
      <c r="S49" s="148"/>
      <c r="T49" s="122"/>
      <c r="U49" s="122"/>
      <c r="V49" s="122">
        <v>44377</v>
      </c>
      <c r="W49" s="125">
        <v>1000000</v>
      </c>
      <c r="X49" s="149"/>
      <c r="Y49" s="150"/>
      <c r="Z49" s="127">
        <v>0</v>
      </c>
      <c r="AA49" s="151"/>
      <c r="AB49" s="150"/>
      <c r="AC49" s="150"/>
      <c r="AD49" s="150"/>
      <c r="AE49" s="150"/>
      <c r="AF49" s="150"/>
      <c r="AG49" s="125">
        <v>0</v>
      </c>
      <c r="AH49" s="148"/>
      <c r="AI49" s="150">
        <v>1000000</v>
      </c>
      <c r="AJ49" s="150"/>
      <c r="AK49" s="127">
        <v>1000000</v>
      </c>
      <c r="AL49" s="150"/>
      <c r="AM49" s="150"/>
      <c r="AN49" s="150"/>
      <c r="AO49" s="150"/>
      <c r="AP49" s="150"/>
      <c r="AQ49" s="150"/>
      <c r="AR49" s="125">
        <v>1000000</v>
      </c>
      <c r="AS49" s="125">
        <v>1000000</v>
      </c>
      <c r="AT49" s="132"/>
      <c r="AU49" s="152"/>
      <c r="AV49" s="153"/>
      <c r="AW49" s="154"/>
      <c r="AX49" s="113"/>
      <c r="AY49" s="135">
        <v>44104</v>
      </c>
      <c r="AZ49" s="23"/>
      <c r="BA49" s="135"/>
      <c r="BB49" s="125">
        <v>1000000</v>
      </c>
    </row>
    <row r="50" spans="1:55" ht="13.4" customHeight="1" x14ac:dyDescent="0.35">
      <c r="B50" s="138" t="s">
        <v>243</v>
      </c>
      <c r="C50" s="332" t="s">
        <v>248</v>
      </c>
      <c r="D50" s="172" t="s">
        <v>249</v>
      </c>
      <c r="E50" s="140">
        <v>6604</v>
      </c>
      <c r="F50" s="173" t="s">
        <v>250</v>
      </c>
      <c r="G50" s="157" t="s">
        <v>79</v>
      </c>
      <c r="H50" s="157" t="s">
        <v>14</v>
      </c>
      <c r="I50" s="189"/>
      <c r="J50" s="118">
        <v>5921</v>
      </c>
      <c r="K50" s="119" t="s">
        <v>251</v>
      </c>
      <c r="L50" s="118" t="str">
        <f t="shared" si="2"/>
        <v>-5921(083)</v>
      </c>
      <c r="M50" s="190" t="s">
        <v>75</v>
      </c>
      <c r="N50" s="174" t="s">
        <v>252</v>
      </c>
      <c r="O50" s="122"/>
      <c r="P50" s="122"/>
      <c r="Q50" s="123"/>
      <c r="R50" s="124"/>
      <c r="S50" s="124">
        <v>44383</v>
      </c>
      <c r="T50" s="122">
        <v>44042</v>
      </c>
      <c r="U50" s="122"/>
      <c r="V50" s="122">
        <v>44227</v>
      </c>
      <c r="W50" s="125">
        <f t="shared" si="3"/>
        <v>689000</v>
      </c>
      <c r="X50" s="158"/>
      <c r="Y50" s="126"/>
      <c r="Z50" s="127">
        <f t="shared" si="4"/>
        <v>0</v>
      </c>
      <c r="AA50" s="128"/>
      <c r="AB50" s="128"/>
      <c r="AC50" s="127"/>
      <c r="AD50" s="127"/>
      <c r="AE50" s="127"/>
      <c r="AF50" s="127"/>
      <c r="AG50" s="125">
        <f t="shared" si="10"/>
        <v>0</v>
      </c>
      <c r="AH50" s="122"/>
      <c r="AI50" s="130">
        <v>689000</v>
      </c>
      <c r="AJ50" s="130"/>
      <c r="AK50" s="127">
        <f t="shared" si="6"/>
        <v>689000</v>
      </c>
      <c r="AL50" s="131"/>
      <c r="AM50" s="131"/>
      <c r="AN50" s="131"/>
      <c r="AO50" s="131"/>
      <c r="AP50" s="131"/>
      <c r="AQ50" s="131"/>
      <c r="AR50" s="125">
        <f t="shared" si="11"/>
        <v>689000</v>
      </c>
      <c r="AS50" s="125">
        <f t="shared" si="8"/>
        <v>689000</v>
      </c>
      <c r="AT50" s="191"/>
      <c r="AU50" s="167"/>
      <c r="AV50" s="167"/>
      <c r="AW50" s="134"/>
      <c r="AX50" s="113"/>
      <c r="AY50" s="135">
        <v>44104</v>
      </c>
      <c r="AZ50" s="23"/>
      <c r="BA50" s="135"/>
      <c r="BB50" s="125">
        <f t="shared" si="9"/>
        <v>689000</v>
      </c>
    </row>
    <row r="51" spans="1:55" ht="12.75" customHeight="1" x14ac:dyDescent="0.35">
      <c r="A51" s="333"/>
      <c r="B51" s="138" t="s">
        <v>243</v>
      </c>
      <c r="C51" s="332" t="s">
        <v>253</v>
      </c>
      <c r="D51" s="172" t="s">
        <v>254</v>
      </c>
      <c r="E51" s="140">
        <v>6281</v>
      </c>
      <c r="F51" s="173" t="s">
        <v>187</v>
      </c>
      <c r="G51" s="183" t="s">
        <v>143</v>
      </c>
      <c r="H51" s="183" t="s">
        <v>70</v>
      </c>
      <c r="I51" s="189" t="s">
        <v>106</v>
      </c>
      <c r="J51" s="118">
        <v>6429</v>
      </c>
      <c r="K51" s="119"/>
      <c r="L51" s="118" t="str">
        <f t="shared" si="2"/>
        <v>ATPL-6429()</v>
      </c>
      <c r="M51" s="192" t="s">
        <v>75</v>
      </c>
      <c r="N51" s="174" t="s">
        <v>255</v>
      </c>
      <c r="O51" s="122"/>
      <c r="P51" s="122"/>
      <c r="Q51" s="193"/>
      <c r="R51" s="193"/>
      <c r="S51" s="194">
        <v>44021</v>
      </c>
      <c r="T51" s="122">
        <v>43719</v>
      </c>
      <c r="U51" s="122"/>
      <c r="V51" s="122">
        <v>44255</v>
      </c>
      <c r="W51" s="125">
        <f t="shared" si="3"/>
        <v>6106000</v>
      </c>
      <c r="X51" s="126"/>
      <c r="Y51" s="195"/>
      <c r="Z51" s="127">
        <f t="shared" si="4"/>
        <v>0</v>
      </c>
      <c r="AA51" s="128"/>
      <c r="AB51" s="128"/>
      <c r="AC51" s="127"/>
      <c r="AD51" s="129"/>
      <c r="AE51" s="127"/>
      <c r="AF51" s="127"/>
      <c r="AG51" s="125">
        <f t="shared" si="10"/>
        <v>0</v>
      </c>
      <c r="AH51" s="122"/>
      <c r="AI51" s="130"/>
      <c r="AJ51" s="130"/>
      <c r="AK51" s="127">
        <f t="shared" si="6"/>
        <v>0</v>
      </c>
      <c r="AL51" s="131"/>
      <c r="AM51" s="131"/>
      <c r="AN51" s="131"/>
      <c r="AO51" s="131">
        <v>6106000</v>
      </c>
      <c r="AP51" s="131"/>
      <c r="AQ51" s="131"/>
      <c r="AR51" s="125">
        <f t="shared" si="11"/>
        <v>6106000</v>
      </c>
      <c r="AS51" s="125">
        <f t="shared" si="8"/>
        <v>6106000</v>
      </c>
      <c r="AT51" s="196" t="s">
        <v>256</v>
      </c>
      <c r="AU51" s="167"/>
      <c r="AV51" s="167"/>
      <c r="AW51" s="134"/>
      <c r="AX51" s="113"/>
      <c r="AY51" s="135">
        <v>43739</v>
      </c>
      <c r="AZ51" s="23"/>
      <c r="BA51" s="135"/>
      <c r="BB51" s="125">
        <f t="shared" si="9"/>
        <v>6106000</v>
      </c>
    </row>
    <row r="52" spans="1:55" ht="12.75" customHeight="1" x14ac:dyDescent="0.35">
      <c r="A52" s="333"/>
      <c r="B52" s="138" t="s">
        <v>243</v>
      </c>
      <c r="C52" s="146" t="s">
        <v>253</v>
      </c>
      <c r="D52" s="139" t="s">
        <v>254</v>
      </c>
      <c r="E52" s="140">
        <v>6281</v>
      </c>
      <c r="F52" s="141" t="s">
        <v>250</v>
      </c>
      <c r="G52" s="142" t="s">
        <v>79</v>
      </c>
      <c r="H52" s="142" t="s">
        <v>14</v>
      </c>
      <c r="I52" s="143"/>
      <c r="J52" s="143">
        <v>6429</v>
      </c>
      <c r="K52" s="144"/>
      <c r="L52" s="118" t="str">
        <f t="shared" si="2"/>
        <v>-6429()</v>
      </c>
      <c r="M52" s="145" t="s">
        <v>75</v>
      </c>
      <c r="N52" s="146" t="s">
        <v>255</v>
      </c>
      <c r="O52" s="147"/>
      <c r="P52" s="147"/>
      <c r="Q52" s="147"/>
      <c r="R52" s="148"/>
      <c r="S52" s="148">
        <v>44021</v>
      </c>
      <c r="T52" s="122">
        <v>43719</v>
      </c>
      <c r="U52" s="122"/>
      <c r="V52" s="122">
        <v>44227</v>
      </c>
      <c r="W52" s="125">
        <f t="shared" si="3"/>
        <v>711000</v>
      </c>
      <c r="X52" s="149"/>
      <c r="Y52" s="150"/>
      <c r="Z52" s="127">
        <f t="shared" si="4"/>
        <v>0</v>
      </c>
      <c r="AA52" s="151"/>
      <c r="AB52" s="150"/>
      <c r="AC52" s="150"/>
      <c r="AD52" s="150"/>
      <c r="AE52" s="150"/>
      <c r="AF52" s="150"/>
      <c r="AG52" s="125">
        <f t="shared" si="10"/>
        <v>0</v>
      </c>
      <c r="AH52" s="148"/>
      <c r="AI52" s="150">
        <v>711000</v>
      </c>
      <c r="AJ52" s="150"/>
      <c r="AK52" s="127">
        <f t="shared" si="6"/>
        <v>711000</v>
      </c>
      <c r="AL52" s="150"/>
      <c r="AM52" s="150"/>
      <c r="AN52" s="150"/>
      <c r="AO52" s="150"/>
      <c r="AP52" s="150"/>
      <c r="AQ52" s="150"/>
      <c r="AR52" s="125">
        <f t="shared" si="11"/>
        <v>711000</v>
      </c>
      <c r="AS52" s="125">
        <f t="shared" si="8"/>
        <v>711000</v>
      </c>
      <c r="AT52" s="132" t="s">
        <v>257</v>
      </c>
      <c r="AU52" s="152"/>
      <c r="AV52" s="153"/>
      <c r="AW52" s="154"/>
      <c r="AX52" s="113"/>
      <c r="AY52" s="135">
        <v>44104</v>
      </c>
      <c r="AZ52" s="23"/>
      <c r="BA52" s="135"/>
      <c r="BB52" s="125">
        <f t="shared" si="9"/>
        <v>711000</v>
      </c>
    </row>
    <row r="53" spans="1:55" ht="12.75" customHeight="1" x14ac:dyDescent="0.35">
      <c r="A53" s="333"/>
      <c r="B53" s="138" t="s">
        <v>243</v>
      </c>
      <c r="C53" s="146" t="s">
        <v>258</v>
      </c>
      <c r="D53" s="139" t="s">
        <v>259</v>
      </c>
      <c r="E53" s="140">
        <v>7162</v>
      </c>
      <c r="F53" s="141" t="s">
        <v>260</v>
      </c>
      <c r="G53" s="142" t="s">
        <v>79</v>
      </c>
      <c r="H53" s="142" t="s">
        <v>14</v>
      </c>
      <c r="I53" s="143"/>
      <c r="J53" s="143">
        <v>6084</v>
      </c>
      <c r="K53" s="144"/>
      <c r="L53" s="118" t="str">
        <f t="shared" si="2"/>
        <v>-6084()</v>
      </c>
      <c r="M53" s="145" t="s">
        <v>75</v>
      </c>
      <c r="N53" s="146" t="s">
        <v>261</v>
      </c>
      <c r="O53" s="147"/>
      <c r="P53" s="147"/>
      <c r="Q53" s="147"/>
      <c r="R53" s="148"/>
      <c r="S53" s="148"/>
      <c r="T53" s="122"/>
      <c r="U53" s="122"/>
      <c r="V53" s="122">
        <v>44227</v>
      </c>
      <c r="W53" s="125">
        <f t="shared" si="3"/>
        <v>1000000</v>
      </c>
      <c r="X53" s="150"/>
      <c r="Y53" s="150"/>
      <c r="Z53" s="127">
        <f t="shared" si="4"/>
        <v>0</v>
      </c>
      <c r="AA53" s="151"/>
      <c r="AB53" s="150"/>
      <c r="AC53" s="150"/>
      <c r="AD53" s="150"/>
      <c r="AE53" s="150"/>
      <c r="AF53" s="150"/>
      <c r="AG53" s="125">
        <f t="shared" si="10"/>
        <v>0</v>
      </c>
      <c r="AH53" s="148"/>
      <c r="AI53" s="150">
        <v>1000000</v>
      </c>
      <c r="AJ53" s="150"/>
      <c r="AK53" s="127">
        <f t="shared" si="6"/>
        <v>1000000</v>
      </c>
      <c r="AL53" s="150"/>
      <c r="AM53" s="150"/>
      <c r="AN53" s="150"/>
      <c r="AO53" s="150"/>
      <c r="AP53" s="150"/>
      <c r="AQ53" s="150"/>
      <c r="AR53" s="125">
        <f t="shared" si="11"/>
        <v>1000000</v>
      </c>
      <c r="AS53" s="125">
        <f t="shared" si="8"/>
        <v>1000000</v>
      </c>
      <c r="AT53" s="132"/>
      <c r="AU53" s="152"/>
      <c r="AV53" s="153"/>
      <c r="AW53" s="154"/>
      <c r="AX53" s="113"/>
      <c r="AY53" s="135">
        <v>44104</v>
      </c>
      <c r="AZ53" s="23"/>
      <c r="BA53" s="135"/>
      <c r="BB53" s="125">
        <f t="shared" si="9"/>
        <v>1000000</v>
      </c>
    </row>
    <row r="54" spans="1:55" ht="13.15" customHeight="1" x14ac:dyDescent="0.35">
      <c r="B54" s="138" t="s">
        <v>262</v>
      </c>
      <c r="C54" s="146" t="s">
        <v>258</v>
      </c>
      <c r="D54" s="172" t="s">
        <v>263</v>
      </c>
      <c r="E54" s="140">
        <v>1608</v>
      </c>
      <c r="F54" s="173" t="s">
        <v>264</v>
      </c>
      <c r="G54" s="157" t="s">
        <v>79</v>
      </c>
      <c r="H54" s="157" t="s">
        <v>15</v>
      </c>
      <c r="I54" s="189"/>
      <c r="J54" s="143">
        <v>6084</v>
      </c>
      <c r="K54" s="119"/>
      <c r="L54" s="118" t="str">
        <f t="shared" si="2"/>
        <v>-6084()</v>
      </c>
      <c r="M54" s="120" t="s">
        <v>75</v>
      </c>
      <c r="N54" s="121" t="s">
        <v>265</v>
      </c>
      <c r="O54" s="122"/>
      <c r="P54" s="122"/>
      <c r="Q54" s="123"/>
      <c r="R54" s="124"/>
      <c r="S54" s="124"/>
      <c r="T54" s="122"/>
      <c r="U54" s="122"/>
      <c r="V54" s="122">
        <v>44227</v>
      </c>
      <c r="W54" s="125">
        <f t="shared" si="3"/>
        <v>406000</v>
      </c>
      <c r="X54" s="126"/>
      <c r="Y54" s="158"/>
      <c r="Z54" s="127">
        <f t="shared" si="4"/>
        <v>0</v>
      </c>
      <c r="AA54" s="128"/>
      <c r="AB54" s="128"/>
      <c r="AC54" s="127"/>
      <c r="AD54" s="127"/>
      <c r="AE54" s="127"/>
      <c r="AF54" s="127"/>
      <c r="AG54" s="125">
        <f t="shared" si="10"/>
        <v>0</v>
      </c>
      <c r="AH54" s="122"/>
      <c r="AI54" s="130"/>
      <c r="AJ54" s="130">
        <v>406000</v>
      </c>
      <c r="AK54" s="127">
        <f t="shared" si="6"/>
        <v>406000</v>
      </c>
      <c r="AL54" s="131"/>
      <c r="AM54" s="131"/>
      <c r="AN54" s="131"/>
      <c r="AO54" s="131"/>
      <c r="AP54" s="131"/>
      <c r="AQ54" s="131"/>
      <c r="AR54" s="125">
        <f t="shared" si="11"/>
        <v>406000</v>
      </c>
      <c r="AS54" s="125">
        <f t="shared" si="8"/>
        <v>406000</v>
      </c>
      <c r="AT54" s="191"/>
      <c r="AU54" s="133"/>
      <c r="AV54" s="179"/>
      <c r="AW54" s="134"/>
      <c r="AX54" s="113"/>
      <c r="AY54" s="135">
        <v>44104</v>
      </c>
      <c r="AZ54" s="23"/>
      <c r="BA54" s="135"/>
      <c r="BB54" s="125">
        <f t="shared" si="9"/>
        <v>406000</v>
      </c>
      <c r="BC54" s="23"/>
    </row>
    <row r="55" spans="1:55" ht="13.15" customHeight="1" x14ac:dyDescent="0.35">
      <c r="B55" s="138" t="s">
        <v>262</v>
      </c>
      <c r="C55" s="146" t="s">
        <v>258</v>
      </c>
      <c r="D55" s="172" t="s">
        <v>266</v>
      </c>
      <c r="E55" s="140">
        <v>6316</v>
      </c>
      <c r="F55" s="173" t="s">
        <v>260</v>
      </c>
      <c r="G55" s="157" t="s">
        <v>79</v>
      </c>
      <c r="H55" s="157" t="s">
        <v>14</v>
      </c>
      <c r="I55" s="189"/>
      <c r="J55" s="143">
        <v>6084</v>
      </c>
      <c r="K55" s="119"/>
      <c r="L55" s="118" t="str">
        <f t="shared" si="2"/>
        <v>-6084()</v>
      </c>
      <c r="M55" s="120" t="s">
        <v>75</v>
      </c>
      <c r="N55" s="121" t="s">
        <v>267</v>
      </c>
      <c r="O55" s="122"/>
      <c r="P55" s="122"/>
      <c r="Q55" s="123"/>
      <c r="R55" s="124"/>
      <c r="S55" s="124"/>
      <c r="T55" s="122"/>
      <c r="U55" s="122"/>
      <c r="V55" s="122">
        <v>44227</v>
      </c>
      <c r="W55" s="125">
        <f t="shared" si="3"/>
        <v>1840000</v>
      </c>
      <c r="X55" s="158"/>
      <c r="Y55" s="126"/>
      <c r="Z55" s="127">
        <f t="shared" si="4"/>
        <v>0</v>
      </c>
      <c r="AA55" s="128"/>
      <c r="AB55" s="128"/>
      <c r="AC55" s="127"/>
      <c r="AD55" s="127"/>
      <c r="AE55" s="127"/>
      <c r="AF55" s="127"/>
      <c r="AG55" s="125">
        <f t="shared" si="10"/>
        <v>0</v>
      </c>
      <c r="AH55" s="122"/>
      <c r="AI55" s="130">
        <v>1840000</v>
      </c>
      <c r="AJ55" s="130"/>
      <c r="AK55" s="127">
        <f t="shared" si="6"/>
        <v>1840000</v>
      </c>
      <c r="AL55" s="131"/>
      <c r="AM55" s="131"/>
      <c r="AN55" s="131"/>
      <c r="AO55" s="131"/>
      <c r="AP55" s="131"/>
      <c r="AQ55" s="131"/>
      <c r="AR55" s="125">
        <f t="shared" si="11"/>
        <v>1840000</v>
      </c>
      <c r="AS55" s="125">
        <f t="shared" si="8"/>
        <v>1840000</v>
      </c>
      <c r="AT55" s="191"/>
      <c r="AU55" s="133"/>
      <c r="AV55" s="179"/>
      <c r="AW55" s="134"/>
      <c r="AX55" s="113"/>
      <c r="AY55" s="135">
        <v>44104</v>
      </c>
      <c r="AZ55" s="23"/>
      <c r="BA55" s="135"/>
      <c r="BB55" s="125">
        <f t="shared" si="9"/>
        <v>1840000</v>
      </c>
      <c r="BC55" s="23"/>
    </row>
    <row r="56" spans="1:55" ht="13.15" customHeight="1" x14ac:dyDescent="0.35">
      <c r="B56" s="138" t="s">
        <v>262</v>
      </c>
      <c r="C56" s="146" t="s">
        <v>258</v>
      </c>
      <c r="D56" s="172" t="s">
        <v>268</v>
      </c>
      <c r="E56" s="140">
        <v>6642</v>
      </c>
      <c r="F56" s="173" t="s">
        <v>260</v>
      </c>
      <c r="G56" s="157" t="s">
        <v>79</v>
      </c>
      <c r="H56" s="157" t="s">
        <v>14</v>
      </c>
      <c r="I56" s="189"/>
      <c r="J56" s="143">
        <v>6084</v>
      </c>
      <c r="K56" s="119"/>
      <c r="L56" s="118" t="str">
        <f t="shared" si="2"/>
        <v>-6084()</v>
      </c>
      <c r="M56" s="120" t="s">
        <v>75</v>
      </c>
      <c r="N56" s="121" t="s">
        <v>269</v>
      </c>
      <c r="O56" s="122"/>
      <c r="P56" s="122"/>
      <c r="Q56" s="123"/>
      <c r="R56" s="124"/>
      <c r="S56" s="124"/>
      <c r="T56" s="122"/>
      <c r="U56" s="122"/>
      <c r="V56" s="122">
        <v>44227</v>
      </c>
      <c r="W56" s="125">
        <f t="shared" si="3"/>
        <v>9687000</v>
      </c>
      <c r="X56" s="158"/>
      <c r="Y56" s="126"/>
      <c r="Z56" s="127">
        <f t="shared" si="4"/>
        <v>0</v>
      </c>
      <c r="AA56" s="128"/>
      <c r="AB56" s="128"/>
      <c r="AC56" s="127"/>
      <c r="AD56" s="127"/>
      <c r="AE56" s="127"/>
      <c r="AF56" s="127"/>
      <c r="AG56" s="125">
        <f t="shared" si="10"/>
        <v>0</v>
      </c>
      <c r="AH56" s="122"/>
      <c r="AI56" s="130">
        <v>9687000</v>
      </c>
      <c r="AJ56" s="130"/>
      <c r="AK56" s="127">
        <f t="shared" si="6"/>
        <v>9687000</v>
      </c>
      <c r="AL56" s="131"/>
      <c r="AM56" s="131"/>
      <c r="AN56" s="131"/>
      <c r="AO56" s="131"/>
      <c r="AP56" s="131"/>
      <c r="AQ56" s="131"/>
      <c r="AR56" s="125">
        <f t="shared" si="11"/>
        <v>9687000</v>
      </c>
      <c r="AS56" s="125">
        <f t="shared" si="8"/>
        <v>9687000</v>
      </c>
      <c r="AT56" s="191"/>
      <c r="AU56" s="133"/>
      <c r="AV56" s="179"/>
      <c r="AW56" s="134"/>
      <c r="AX56" s="113"/>
      <c r="AY56" s="135">
        <v>44104</v>
      </c>
      <c r="AZ56" s="23"/>
      <c r="BA56" s="135"/>
      <c r="BB56" s="125">
        <f t="shared" si="9"/>
        <v>9687000</v>
      </c>
      <c r="BC56" s="23"/>
    </row>
    <row r="57" spans="1:55" ht="13.15" customHeight="1" x14ac:dyDescent="0.35">
      <c r="B57" s="138" t="s">
        <v>270</v>
      </c>
      <c r="C57" s="146" t="s">
        <v>271</v>
      </c>
      <c r="D57" s="172" t="s">
        <v>272</v>
      </c>
      <c r="E57" s="140">
        <v>5673</v>
      </c>
      <c r="F57" s="173" t="s">
        <v>78</v>
      </c>
      <c r="G57" s="157" t="s">
        <v>79</v>
      </c>
      <c r="H57" s="157" t="s">
        <v>14</v>
      </c>
      <c r="I57" s="189"/>
      <c r="J57" s="143">
        <v>5934</v>
      </c>
      <c r="K57" s="119" t="s">
        <v>273</v>
      </c>
      <c r="L57" s="118" t="str">
        <f t="shared" si="2"/>
        <v>-5934(185)</v>
      </c>
      <c r="M57" s="120" t="s">
        <v>75</v>
      </c>
      <c r="N57" s="121" t="s">
        <v>274</v>
      </c>
      <c r="O57" s="122"/>
      <c r="P57" s="122"/>
      <c r="Q57" s="197" t="s">
        <v>275</v>
      </c>
      <c r="R57" s="198">
        <v>44092</v>
      </c>
      <c r="S57" s="124">
        <v>44348</v>
      </c>
      <c r="T57" s="122">
        <v>44019</v>
      </c>
      <c r="U57" s="122"/>
      <c r="V57" s="122">
        <v>44227</v>
      </c>
      <c r="W57" s="125">
        <f t="shared" si="3"/>
        <v>3366000</v>
      </c>
      <c r="X57" s="158"/>
      <c r="Y57" s="126"/>
      <c r="Z57" s="127">
        <f t="shared" si="4"/>
        <v>0</v>
      </c>
      <c r="AA57" s="128"/>
      <c r="AB57" s="128"/>
      <c r="AC57" s="127"/>
      <c r="AD57" s="127"/>
      <c r="AE57" s="127"/>
      <c r="AF57" s="127"/>
      <c r="AG57" s="125">
        <f t="shared" si="10"/>
        <v>0</v>
      </c>
      <c r="AH57" s="122"/>
      <c r="AI57" s="130">
        <v>3366000</v>
      </c>
      <c r="AJ57" s="130"/>
      <c r="AK57" s="127">
        <f t="shared" si="6"/>
        <v>3366000</v>
      </c>
      <c r="AL57" s="131"/>
      <c r="AM57" s="131"/>
      <c r="AN57" s="131"/>
      <c r="AO57" s="131"/>
      <c r="AP57" s="131"/>
      <c r="AQ57" s="131"/>
      <c r="AR57" s="125">
        <f t="shared" si="11"/>
        <v>3366000</v>
      </c>
      <c r="AS57" s="125">
        <f t="shared" si="8"/>
        <v>3366000</v>
      </c>
      <c r="AT57" s="191" t="s">
        <v>276</v>
      </c>
      <c r="AU57" s="133"/>
      <c r="AV57" s="179"/>
      <c r="AW57" s="134"/>
      <c r="AX57" s="113"/>
      <c r="AY57" s="135">
        <v>44104</v>
      </c>
      <c r="AZ57" s="23"/>
      <c r="BA57" s="135"/>
      <c r="BB57" s="125">
        <f t="shared" si="9"/>
        <v>3366000</v>
      </c>
      <c r="BC57" s="23"/>
    </row>
    <row r="58" spans="1:55" ht="13.15" customHeight="1" x14ac:dyDescent="0.35">
      <c r="B58" s="138" t="s">
        <v>270</v>
      </c>
      <c r="C58" s="146" t="s">
        <v>271</v>
      </c>
      <c r="D58" s="172" t="s">
        <v>277</v>
      </c>
      <c r="E58" s="140">
        <v>4659</v>
      </c>
      <c r="F58" s="173" t="s">
        <v>278</v>
      </c>
      <c r="G58" s="199" t="s">
        <v>23</v>
      </c>
      <c r="H58" s="200" t="s">
        <v>23</v>
      </c>
      <c r="I58" s="189"/>
      <c r="J58" s="143">
        <v>5934</v>
      </c>
      <c r="K58" s="119"/>
      <c r="L58" s="118" t="str">
        <f t="shared" si="2"/>
        <v>-5934()</v>
      </c>
      <c r="M58" s="120" t="s">
        <v>75</v>
      </c>
      <c r="N58" s="121" t="s">
        <v>279</v>
      </c>
      <c r="O58" s="122"/>
      <c r="P58" s="122"/>
      <c r="Q58" s="123"/>
      <c r="R58" s="124"/>
      <c r="S58" s="124"/>
      <c r="T58" s="122"/>
      <c r="U58" s="122"/>
      <c r="V58" s="122">
        <v>44469</v>
      </c>
      <c r="W58" s="125">
        <f t="shared" si="3"/>
        <v>163513</v>
      </c>
      <c r="X58" s="126"/>
      <c r="Y58" s="126"/>
      <c r="Z58" s="127">
        <f t="shared" si="4"/>
        <v>0</v>
      </c>
      <c r="AA58" s="128"/>
      <c r="AB58" s="128"/>
      <c r="AC58" s="127"/>
      <c r="AD58" s="127"/>
      <c r="AE58" s="127"/>
      <c r="AF58" s="201"/>
      <c r="AG58" s="125">
        <f t="shared" si="10"/>
        <v>0</v>
      </c>
      <c r="AH58" s="122"/>
      <c r="AI58" s="130"/>
      <c r="AJ58" s="130"/>
      <c r="AK58" s="127">
        <f t="shared" si="6"/>
        <v>0</v>
      </c>
      <c r="AL58" s="131"/>
      <c r="AM58" s="131"/>
      <c r="AN58" s="131"/>
      <c r="AO58" s="131"/>
      <c r="AP58" s="131"/>
      <c r="AQ58" s="131">
        <v>163513</v>
      </c>
      <c r="AR58" s="125">
        <f t="shared" si="11"/>
        <v>163513</v>
      </c>
      <c r="AS58" s="125">
        <f t="shared" si="8"/>
        <v>163513</v>
      </c>
      <c r="AT58" s="191" t="s">
        <v>280</v>
      </c>
      <c r="AU58" s="133"/>
      <c r="AV58" s="179"/>
      <c r="AW58" s="134"/>
      <c r="AX58" s="113"/>
      <c r="AY58" s="135">
        <v>44067</v>
      </c>
      <c r="AZ58" s="23"/>
      <c r="BA58" s="135"/>
      <c r="BB58" s="125">
        <f t="shared" si="9"/>
        <v>163513</v>
      </c>
      <c r="BC58" s="23"/>
    </row>
    <row r="59" spans="1:55" ht="13.15" customHeight="1" x14ac:dyDescent="0.35">
      <c r="B59" s="138" t="s">
        <v>270</v>
      </c>
      <c r="C59" s="146" t="s">
        <v>281</v>
      </c>
      <c r="D59" s="203" t="s">
        <v>282</v>
      </c>
      <c r="E59" s="140">
        <v>2267</v>
      </c>
      <c r="F59" s="173" t="s">
        <v>283</v>
      </c>
      <c r="G59" s="117" t="s">
        <v>19</v>
      </c>
      <c r="H59" s="204" t="s">
        <v>94</v>
      </c>
      <c r="I59" s="189"/>
      <c r="J59" s="143"/>
      <c r="K59" s="119"/>
      <c r="L59" s="118" t="str">
        <f t="shared" si="2"/>
        <v>-()</v>
      </c>
      <c r="M59" s="120" t="s">
        <v>75</v>
      </c>
      <c r="N59" s="121" t="s">
        <v>284</v>
      </c>
      <c r="O59" s="122"/>
      <c r="P59" s="122"/>
      <c r="Q59" s="123"/>
      <c r="R59" s="124"/>
      <c r="S59" s="124"/>
      <c r="T59" s="122"/>
      <c r="U59" s="122"/>
      <c r="V59" s="122">
        <v>44377</v>
      </c>
      <c r="W59" s="125">
        <f t="shared" si="3"/>
        <v>13752000</v>
      </c>
      <c r="X59" s="126"/>
      <c r="Y59" s="126"/>
      <c r="Z59" s="127">
        <f t="shared" si="4"/>
        <v>0</v>
      </c>
      <c r="AA59" s="128"/>
      <c r="AB59" s="128"/>
      <c r="AC59" s="129"/>
      <c r="AD59" s="127"/>
      <c r="AE59" s="127"/>
      <c r="AF59" s="127"/>
      <c r="AG59" s="125">
        <f t="shared" si="10"/>
        <v>0</v>
      </c>
      <c r="AH59" s="122"/>
      <c r="AI59" s="130"/>
      <c r="AJ59" s="130"/>
      <c r="AK59" s="127">
        <f t="shared" si="6"/>
        <v>0</v>
      </c>
      <c r="AL59" s="131"/>
      <c r="AM59" s="131"/>
      <c r="AN59" s="131">
        <v>13752000</v>
      </c>
      <c r="AO59" s="131"/>
      <c r="AP59" s="131"/>
      <c r="AQ59" s="131"/>
      <c r="AR59" s="125">
        <f t="shared" si="11"/>
        <v>13752000</v>
      </c>
      <c r="AS59" s="125">
        <f t="shared" si="8"/>
        <v>13752000</v>
      </c>
      <c r="AT59" s="191" t="s">
        <v>285</v>
      </c>
      <c r="AU59" s="133"/>
      <c r="AV59" s="179"/>
      <c r="AW59" s="134"/>
      <c r="AX59" s="113"/>
      <c r="AY59" s="135">
        <v>44096</v>
      </c>
      <c r="AZ59" s="23"/>
      <c r="BA59" s="135"/>
      <c r="BB59" s="125">
        <f t="shared" si="9"/>
        <v>13752000</v>
      </c>
      <c r="BC59" s="23"/>
    </row>
    <row r="60" spans="1:55" ht="13.4" customHeight="1" x14ac:dyDescent="0.35">
      <c r="B60" s="138" t="s">
        <v>270</v>
      </c>
      <c r="C60" s="332" t="s">
        <v>286</v>
      </c>
      <c r="D60" s="139" t="s">
        <v>287</v>
      </c>
      <c r="E60" s="140">
        <v>3741</v>
      </c>
      <c r="F60" s="205" t="s">
        <v>288</v>
      </c>
      <c r="G60" s="206" t="s">
        <v>159</v>
      </c>
      <c r="H60" s="206" t="s">
        <v>160</v>
      </c>
      <c r="I60" s="143" t="s">
        <v>161</v>
      </c>
      <c r="J60" s="143">
        <v>6272</v>
      </c>
      <c r="K60" s="119" t="s">
        <v>229</v>
      </c>
      <c r="L60" s="118" t="str">
        <f t="shared" si="2"/>
        <v>STPLZ-6272(024)</v>
      </c>
      <c r="M60" s="207" t="s">
        <v>75</v>
      </c>
      <c r="N60" s="174" t="s">
        <v>289</v>
      </c>
      <c r="O60" s="122"/>
      <c r="P60" s="122"/>
      <c r="Q60" s="208" t="s">
        <v>290</v>
      </c>
      <c r="R60" s="122"/>
      <c r="S60" s="122"/>
      <c r="T60" s="122"/>
      <c r="U60" s="209">
        <v>43434</v>
      </c>
      <c r="V60" s="122">
        <v>43739</v>
      </c>
      <c r="W60" s="125">
        <f t="shared" si="3"/>
        <v>369633.97558849171</v>
      </c>
      <c r="X60" s="195"/>
      <c r="Y60" s="126"/>
      <c r="Z60" s="127">
        <f t="shared" si="4"/>
        <v>0</v>
      </c>
      <c r="AA60" s="128"/>
      <c r="AB60" s="210"/>
      <c r="AC60" s="127"/>
      <c r="AD60" s="127"/>
      <c r="AE60" s="127"/>
      <c r="AF60" s="127"/>
      <c r="AG60" s="125">
        <f t="shared" si="10"/>
        <v>0</v>
      </c>
      <c r="AH60" s="148"/>
      <c r="AI60" s="130"/>
      <c r="AJ60" s="130"/>
      <c r="AK60" s="127">
        <f t="shared" si="6"/>
        <v>0</v>
      </c>
      <c r="AL60" s="131"/>
      <c r="AM60" s="211">
        <v>369633.97558849171</v>
      </c>
      <c r="AN60" s="131"/>
      <c r="AO60" s="131"/>
      <c r="AP60" s="131"/>
      <c r="AQ60" s="131"/>
      <c r="AR60" s="212">
        <f t="shared" ref="AR60:AR100" si="12">SUM(AK60:AQ60)</f>
        <v>369633.97558849171</v>
      </c>
      <c r="AS60" s="212">
        <f t="shared" si="8"/>
        <v>369633.97558849171</v>
      </c>
      <c r="AT60" s="178"/>
      <c r="AU60" s="172"/>
      <c r="AV60" s="213"/>
      <c r="AW60" s="154"/>
      <c r="AX60" s="113"/>
      <c r="AY60" s="135">
        <v>43739</v>
      </c>
      <c r="AZ60" s="23"/>
      <c r="BA60" s="135"/>
      <c r="BB60" s="125">
        <f t="shared" si="9"/>
        <v>369633.97558849171</v>
      </c>
    </row>
    <row r="61" spans="1:55" ht="13.4" customHeight="1" x14ac:dyDescent="0.35">
      <c r="B61" s="138" t="s">
        <v>270</v>
      </c>
      <c r="C61" s="332" t="s">
        <v>286</v>
      </c>
      <c r="D61" s="139" t="s">
        <v>287</v>
      </c>
      <c r="E61" s="140">
        <v>3741</v>
      </c>
      <c r="F61" s="205" t="s">
        <v>291</v>
      </c>
      <c r="G61" s="206" t="s">
        <v>159</v>
      </c>
      <c r="H61" s="206" t="s">
        <v>160</v>
      </c>
      <c r="I61" s="143" t="s">
        <v>161</v>
      </c>
      <c r="J61" s="143">
        <v>6272</v>
      </c>
      <c r="K61" s="119" t="s">
        <v>292</v>
      </c>
      <c r="L61" s="118" t="str">
        <f t="shared" si="2"/>
        <v>STPLZ-6272(026)</v>
      </c>
      <c r="M61" s="207" t="s">
        <v>163</v>
      </c>
      <c r="N61" s="174" t="s">
        <v>293</v>
      </c>
      <c r="O61" s="122"/>
      <c r="P61" s="122"/>
      <c r="Q61" s="208" t="s">
        <v>294</v>
      </c>
      <c r="R61" s="122" t="s">
        <v>294</v>
      </c>
      <c r="S61" s="122"/>
      <c r="T61" s="122"/>
      <c r="U61" s="209"/>
      <c r="V61" s="122">
        <v>43555</v>
      </c>
      <c r="W61" s="125">
        <f t="shared" si="3"/>
        <v>550000</v>
      </c>
      <c r="X61" s="195"/>
      <c r="Y61" s="126"/>
      <c r="Z61" s="127">
        <f t="shared" si="4"/>
        <v>0</v>
      </c>
      <c r="AA61" s="128"/>
      <c r="AB61" s="210"/>
      <c r="AC61" s="127"/>
      <c r="AD61" s="127"/>
      <c r="AE61" s="127"/>
      <c r="AF61" s="127"/>
      <c r="AG61" s="125">
        <f t="shared" si="10"/>
        <v>0</v>
      </c>
      <c r="AH61" s="148"/>
      <c r="AI61" s="130"/>
      <c r="AJ61" s="130"/>
      <c r="AK61" s="131">
        <f t="shared" si="6"/>
        <v>0</v>
      </c>
      <c r="AL61" s="131"/>
      <c r="AM61" s="211">
        <v>550000</v>
      </c>
      <c r="AN61" s="131"/>
      <c r="AO61" s="131"/>
      <c r="AP61" s="131"/>
      <c r="AQ61" s="131"/>
      <c r="AR61" s="212">
        <f t="shared" si="12"/>
        <v>550000</v>
      </c>
      <c r="AS61" s="212">
        <f t="shared" si="8"/>
        <v>550000</v>
      </c>
      <c r="AT61" s="178" t="s">
        <v>295</v>
      </c>
      <c r="AU61" s="172"/>
      <c r="AV61" s="213"/>
      <c r="AW61" s="154"/>
      <c r="AX61" s="113"/>
      <c r="AY61" s="135">
        <v>43739</v>
      </c>
      <c r="AZ61" s="23"/>
      <c r="BA61" s="135"/>
      <c r="BB61" s="125">
        <f t="shared" si="9"/>
        <v>550000</v>
      </c>
    </row>
    <row r="62" spans="1:55" ht="13.4" customHeight="1" x14ac:dyDescent="0.35">
      <c r="B62" s="138" t="s">
        <v>270</v>
      </c>
      <c r="C62" s="214" t="s">
        <v>286</v>
      </c>
      <c r="D62" s="139" t="s">
        <v>287</v>
      </c>
      <c r="E62" s="140">
        <v>3741</v>
      </c>
      <c r="F62" s="205" t="s">
        <v>291</v>
      </c>
      <c r="G62" s="206" t="s">
        <v>159</v>
      </c>
      <c r="H62" s="206" t="s">
        <v>160</v>
      </c>
      <c r="I62" s="143" t="s">
        <v>161</v>
      </c>
      <c r="J62" s="143">
        <v>6272</v>
      </c>
      <c r="K62" s="144" t="s">
        <v>292</v>
      </c>
      <c r="L62" s="118" t="str">
        <f t="shared" si="2"/>
        <v>STPLZ-6272(026)</v>
      </c>
      <c r="M62" s="207" t="s">
        <v>75</v>
      </c>
      <c r="N62" s="174" t="s">
        <v>293</v>
      </c>
      <c r="O62" s="122"/>
      <c r="P62" s="122"/>
      <c r="Q62" s="208" t="s">
        <v>290</v>
      </c>
      <c r="R62" s="122"/>
      <c r="S62" s="122"/>
      <c r="T62" s="122"/>
      <c r="U62" s="209">
        <v>43434</v>
      </c>
      <c r="V62" s="122">
        <v>43739</v>
      </c>
      <c r="W62" s="125">
        <f t="shared" si="3"/>
        <v>19077010.930252835</v>
      </c>
      <c r="X62" s="127"/>
      <c r="Y62" s="127"/>
      <c r="Z62" s="127">
        <f t="shared" si="4"/>
        <v>0</v>
      </c>
      <c r="AA62" s="128"/>
      <c r="AB62" s="215"/>
      <c r="AC62" s="126"/>
      <c r="AD62" s="126"/>
      <c r="AE62" s="126"/>
      <c r="AF62" s="126"/>
      <c r="AG62" s="125">
        <f t="shared" si="10"/>
        <v>0</v>
      </c>
      <c r="AH62" s="148"/>
      <c r="AI62" s="131"/>
      <c r="AJ62" s="131"/>
      <c r="AK62" s="131">
        <f t="shared" si="6"/>
        <v>0</v>
      </c>
      <c r="AL62" s="131"/>
      <c r="AM62" s="211">
        <v>19077010.930252835</v>
      </c>
      <c r="AN62" s="130"/>
      <c r="AO62" s="130"/>
      <c r="AP62" s="130"/>
      <c r="AQ62" s="130"/>
      <c r="AR62" s="212">
        <f t="shared" si="12"/>
        <v>19077010.930252835</v>
      </c>
      <c r="AS62" s="212">
        <f t="shared" si="8"/>
        <v>19077010.930252835</v>
      </c>
      <c r="AT62" s="186"/>
      <c r="AU62" s="147"/>
      <c r="AV62" s="216"/>
      <c r="AW62" s="154"/>
      <c r="AX62" s="113"/>
      <c r="AY62" s="135">
        <v>43739</v>
      </c>
      <c r="AZ62" s="23"/>
      <c r="BA62" s="135"/>
      <c r="BB62" s="125">
        <f t="shared" si="9"/>
        <v>19077010.930252835</v>
      </c>
    </row>
    <row r="63" spans="1:55" ht="13.4" customHeight="1" x14ac:dyDescent="0.35">
      <c r="B63" s="138" t="s">
        <v>270</v>
      </c>
      <c r="C63" s="214" t="s">
        <v>286</v>
      </c>
      <c r="D63" s="139" t="s">
        <v>287</v>
      </c>
      <c r="E63" s="140">
        <v>3741</v>
      </c>
      <c r="F63" s="205" t="s">
        <v>296</v>
      </c>
      <c r="G63" s="206" t="s">
        <v>159</v>
      </c>
      <c r="H63" s="206" t="s">
        <v>160</v>
      </c>
      <c r="I63" s="143" t="s">
        <v>161</v>
      </c>
      <c r="J63" s="143">
        <v>6272</v>
      </c>
      <c r="K63" s="144" t="s">
        <v>171</v>
      </c>
      <c r="L63" s="118" t="str">
        <f t="shared" si="2"/>
        <v>STPLZ-6272(027)</v>
      </c>
      <c r="M63" s="207" t="s">
        <v>163</v>
      </c>
      <c r="N63" s="174" t="s">
        <v>297</v>
      </c>
      <c r="O63" s="122"/>
      <c r="P63" s="122"/>
      <c r="Q63" s="208" t="s">
        <v>294</v>
      </c>
      <c r="R63" s="122" t="s">
        <v>294</v>
      </c>
      <c r="S63" s="122"/>
      <c r="T63" s="122"/>
      <c r="U63" s="209"/>
      <c r="V63" s="122">
        <v>43555</v>
      </c>
      <c r="W63" s="125">
        <f t="shared" si="3"/>
        <v>300000</v>
      </c>
      <c r="X63" s="127"/>
      <c r="Y63" s="127"/>
      <c r="Z63" s="127">
        <f t="shared" si="4"/>
        <v>0</v>
      </c>
      <c r="AA63" s="128"/>
      <c r="AB63" s="215"/>
      <c r="AC63" s="126"/>
      <c r="AD63" s="126"/>
      <c r="AE63" s="126"/>
      <c r="AF63" s="126"/>
      <c r="AG63" s="125">
        <f t="shared" si="10"/>
        <v>0</v>
      </c>
      <c r="AH63" s="148"/>
      <c r="AI63" s="131"/>
      <c r="AJ63" s="131"/>
      <c r="AK63" s="131">
        <f t="shared" si="6"/>
        <v>0</v>
      </c>
      <c r="AL63" s="131"/>
      <c r="AM63" s="211">
        <v>300000</v>
      </c>
      <c r="AN63" s="130"/>
      <c r="AO63" s="130"/>
      <c r="AP63" s="130"/>
      <c r="AQ63" s="130"/>
      <c r="AR63" s="212">
        <f t="shared" si="12"/>
        <v>300000</v>
      </c>
      <c r="AS63" s="212">
        <f t="shared" si="8"/>
        <v>300000</v>
      </c>
      <c r="AT63" s="178" t="s">
        <v>295</v>
      </c>
      <c r="AU63" s="147"/>
      <c r="AV63" s="216"/>
      <c r="AW63" s="154"/>
      <c r="AX63" s="113"/>
      <c r="AY63" s="135">
        <v>43739</v>
      </c>
      <c r="AZ63" s="23"/>
      <c r="BA63" s="135"/>
      <c r="BB63" s="125">
        <f t="shared" si="9"/>
        <v>300000</v>
      </c>
    </row>
    <row r="64" spans="1:55" ht="13.4" customHeight="1" x14ac:dyDescent="0.35">
      <c r="B64" s="138" t="s">
        <v>270</v>
      </c>
      <c r="C64" s="146" t="s">
        <v>286</v>
      </c>
      <c r="D64" s="139" t="s">
        <v>287</v>
      </c>
      <c r="E64" s="140">
        <v>3741</v>
      </c>
      <c r="F64" s="141" t="s">
        <v>296</v>
      </c>
      <c r="G64" s="206" t="s">
        <v>159</v>
      </c>
      <c r="H64" s="206" t="s">
        <v>160</v>
      </c>
      <c r="I64" s="143" t="s">
        <v>161</v>
      </c>
      <c r="J64" s="143">
        <v>6272</v>
      </c>
      <c r="K64" s="144" t="s">
        <v>171</v>
      </c>
      <c r="L64" s="118" t="str">
        <f t="shared" si="2"/>
        <v>STPLZ-6272(027)</v>
      </c>
      <c r="M64" s="207" t="s">
        <v>75</v>
      </c>
      <c r="N64" s="146" t="s">
        <v>297</v>
      </c>
      <c r="O64" s="122"/>
      <c r="P64" s="122"/>
      <c r="Q64" s="208" t="s">
        <v>290</v>
      </c>
      <c r="R64" s="122"/>
      <c r="S64" s="122"/>
      <c r="T64" s="122"/>
      <c r="U64" s="209">
        <v>43434</v>
      </c>
      <c r="V64" s="122">
        <v>43739</v>
      </c>
      <c r="W64" s="125">
        <f t="shared" si="3"/>
        <v>8460249.4289450739</v>
      </c>
      <c r="X64" s="150"/>
      <c r="Y64" s="150"/>
      <c r="Z64" s="127">
        <f t="shared" si="4"/>
        <v>0</v>
      </c>
      <c r="AA64" s="151"/>
      <c r="AB64" s="217"/>
      <c r="AC64" s="150"/>
      <c r="AD64" s="150"/>
      <c r="AE64" s="150"/>
      <c r="AF64" s="150"/>
      <c r="AG64" s="125">
        <f t="shared" si="10"/>
        <v>0</v>
      </c>
      <c r="AH64" s="148"/>
      <c r="AI64" s="165"/>
      <c r="AJ64" s="165"/>
      <c r="AK64" s="131">
        <f t="shared" si="6"/>
        <v>0</v>
      </c>
      <c r="AL64" s="165"/>
      <c r="AM64" s="211">
        <v>8460249.4289450739</v>
      </c>
      <c r="AN64" s="165"/>
      <c r="AO64" s="165"/>
      <c r="AP64" s="165"/>
      <c r="AQ64" s="165"/>
      <c r="AR64" s="212">
        <f t="shared" si="12"/>
        <v>8460249.4289450739</v>
      </c>
      <c r="AS64" s="212">
        <f t="shared" si="8"/>
        <v>8460249.4289450739</v>
      </c>
      <c r="AT64" s="132"/>
      <c r="AU64" s="152"/>
      <c r="AV64" s="153"/>
      <c r="AW64" s="154"/>
      <c r="AX64" s="113"/>
      <c r="AY64" s="135">
        <v>43739</v>
      </c>
      <c r="AZ64" s="23"/>
      <c r="BA64" s="135"/>
      <c r="BB64" s="125">
        <f t="shared" si="9"/>
        <v>8460249.4289450739</v>
      </c>
    </row>
    <row r="65" spans="2:55" ht="13.4" customHeight="1" x14ac:dyDescent="0.35">
      <c r="B65" s="138" t="s">
        <v>270</v>
      </c>
      <c r="C65" s="146" t="s">
        <v>286</v>
      </c>
      <c r="D65" s="139" t="s">
        <v>287</v>
      </c>
      <c r="E65" s="140">
        <v>3741</v>
      </c>
      <c r="F65" s="141" t="s">
        <v>298</v>
      </c>
      <c r="G65" s="206" t="s">
        <v>159</v>
      </c>
      <c r="H65" s="206" t="s">
        <v>160</v>
      </c>
      <c r="I65" s="143" t="s">
        <v>161</v>
      </c>
      <c r="J65" s="143">
        <v>6272</v>
      </c>
      <c r="K65" s="144" t="s">
        <v>299</v>
      </c>
      <c r="L65" s="118" t="str">
        <f t="shared" si="2"/>
        <v>STPLZ-6272(028)</v>
      </c>
      <c r="M65" s="207" t="s">
        <v>75</v>
      </c>
      <c r="N65" s="146" t="s">
        <v>300</v>
      </c>
      <c r="O65" s="122"/>
      <c r="P65" s="122"/>
      <c r="Q65" s="208" t="s">
        <v>290</v>
      </c>
      <c r="R65" s="122"/>
      <c r="S65" s="122"/>
      <c r="T65" s="122"/>
      <c r="U65" s="209">
        <v>43434</v>
      </c>
      <c r="V65" s="122">
        <v>43739</v>
      </c>
      <c r="W65" s="125">
        <f t="shared" si="3"/>
        <v>1724961.1255448998</v>
      </c>
      <c r="X65" s="150"/>
      <c r="Y65" s="150"/>
      <c r="Z65" s="127">
        <f t="shared" si="4"/>
        <v>0</v>
      </c>
      <c r="AA65" s="151"/>
      <c r="AB65" s="217"/>
      <c r="AC65" s="150"/>
      <c r="AD65" s="150"/>
      <c r="AE65" s="150"/>
      <c r="AF65" s="150"/>
      <c r="AG65" s="125">
        <f t="shared" si="10"/>
        <v>0</v>
      </c>
      <c r="AH65" s="148"/>
      <c r="AI65" s="165"/>
      <c r="AJ65" s="165"/>
      <c r="AK65" s="131">
        <f t="shared" si="6"/>
        <v>0</v>
      </c>
      <c r="AL65" s="165"/>
      <c r="AM65" s="211">
        <v>1724961.1255448998</v>
      </c>
      <c r="AN65" s="165"/>
      <c r="AO65" s="165"/>
      <c r="AP65" s="165"/>
      <c r="AQ65" s="165"/>
      <c r="AR65" s="212">
        <f t="shared" si="12"/>
        <v>1724961.1255448998</v>
      </c>
      <c r="AS65" s="212">
        <f t="shared" si="8"/>
        <v>1724961.1255448998</v>
      </c>
      <c r="AT65" s="132"/>
      <c r="AU65" s="152"/>
      <c r="AV65" s="153"/>
      <c r="AW65" s="154"/>
      <c r="AX65" s="113"/>
      <c r="AY65" s="135">
        <v>43739</v>
      </c>
      <c r="AZ65" s="23"/>
      <c r="BA65" s="135"/>
      <c r="BB65" s="125">
        <f t="shared" si="9"/>
        <v>1724961.1255448998</v>
      </c>
    </row>
    <row r="66" spans="2:55" ht="13.4" customHeight="1" x14ac:dyDescent="0.35">
      <c r="B66" s="138" t="s">
        <v>270</v>
      </c>
      <c r="C66" s="214" t="s">
        <v>286</v>
      </c>
      <c r="D66" s="139" t="s">
        <v>287</v>
      </c>
      <c r="E66" s="140">
        <v>3741</v>
      </c>
      <c r="F66" s="205" t="s">
        <v>301</v>
      </c>
      <c r="G66" s="206" t="s">
        <v>159</v>
      </c>
      <c r="H66" s="206" t="s">
        <v>160</v>
      </c>
      <c r="I66" s="143" t="s">
        <v>161</v>
      </c>
      <c r="J66" s="143">
        <v>6272</v>
      </c>
      <c r="K66" s="144" t="s">
        <v>302</v>
      </c>
      <c r="L66" s="118" t="str">
        <f t="shared" si="2"/>
        <v>STPLZ-6272(029)</v>
      </c>
      <c r="M66" s="207" t="s">
        <v>75</v>
      </c>
      <c r="N66" s="174" t="s">
        <v>303</v>
      </c>
      <c r="O66" s="122"/>
      <c r="P66" s="122"/>
      <c r="Q66" s="208" t="s">
        <v>294</v>
      </c>
      <c r="R66" s="122" t="s">
        <v>294</v>
      </c>
      <c r="S66" s="122"/>
      <c r="T66" s="122"/>
      <c r="U66" s="209">
        <v>43434</v>
      </c>
      <c r="V66" s="122">
        <v>42916</v>
      </c>
      <c r="W66" s="125">
        <f t="shared" si="3"/>
        <v>2042843.2571926764</v>
      </c>
      <c r="X66" s="127"/>
      <c r="Y66" s="127"/>
      <c r="Z66" s="127">
        <f t="shared" si="4"/>
        <v>0</v>
      </c>
      <c r="AA66" s="128"/>
      <c r="AB66" s="215"/>
      <c r="AC66" s="126"/>
      <c r="AD66" s="126"/>
      <c r="AE66" s="126"/>
      <c r="AF66" s="126"/>
      <c r="AG66" s="125">
        <f t="shared" si="10"/>
        <v>0</v>
      </c>
      <c r="AH66" s="148"/>
      <c r="AI66" s="131"/>
      <c r="AJ66" s="131"/>
      <c r="AK66" s="131">
        <f t="shared" si="6"/>
        <v>0</v>
      </c>
      <c r="AL66" s="131"/>
      <c r="AM66" s="211">
        <v>2042843.2571926764</v>
      </c>
      <c r="AN66" s="130"/>
      <c r="AO66" s="130"/>
      <c r="AP66" s="130"/>
      <c r="AQ66" s="130"/>
      <c r="AR66" s="212">
        <f t="shared" si="12"/>
        <v>2042843.2571926764</v>
      </c>
      <c r="AS66" s="212">
        <f t="shared" si="8"/>
        <v>2042843.2571926764</v>
      </c>
      <c r="AT66" s="186"/>
      <c r="AU66" s="147"/>
      <c r="AV66" s="216"/>
      <c r="AW66" s="154"/>
      <c r="AX66" s="113"/>
      <c r="AY66" s="135">
        <v>43739</v>
      </c>
      <c r="AZ66" s="23"/>
      <c r="BA66" s="135"/>
      <c r="BB66" s="125">
        <f t="shared" si="9"/>
        <v>2042843.2571926764</v>
      </c>
    </row>
    <row r="67" spans="2:55" ht="13.4" customHeight="1" x14ac:dyDescent="0.35">
      <c r="B67" s="138" t="s">
        <v>270</v>
      </c>
      <c r="C67" s="146" t="s">
        <v>286</v>
      </c>
      <c r="D67" s="139" t="s">
        <v>287</v>
      </c>
      <c r="E67" s="140">
        <v>3741</v>
      </c>
      <c r="F67" s="141" t="s">
        <v>304</v>
      </c>
      <c r="G67" s="206" t="s">
        <v>159</v>
      </c>
      <c r="H67" s="206" t="s">
        <v>160</v>
      </c>
      <c r="I67" s="143" t="s">
        <v>161</v>
      </c>
      <c r="J67" s="143">
        <v>6272</v>
      </c>
      <c r="K67" s="144" t="s">
        <v>203</v>
      </c>
      <c r="L67" s="118" t="str">
        <f t="shared" si="2"/>
        <v>STPLZ-6272(030)</v>
      </c>
      <c r="M67" s="207" t="s">
        <v>75</v>
      </c>
      <c r="N67" s="146" t="s">
        <v>300</v>
      </c>
      <c r="O67" s="122"/>
      <c r="P67" s="122"/>
      <c r="Q67" s="208" t="s">
        <v>290</v>
      </c>
      <c r="R67" s="122"/>
      <c r="S67" s="122"/>
      <c r="T67" s="122"/>
      <c r="U67" s="209">
        <v>43434</v>
      </c>
      <c r="V67" s="122">
        <v>43739</v>
      </c>
      <c r="W67" s="125">
        <f t="shared" si="3"/>
        <v>271062.34263295552</v>
      </c>
      <c r="X67" s="150"/>
      <c r="Y67" s="150"/>
      <c r="Z67" s="127">
        <f t="shared" si="4"/>
        <v>0</v>
      </c>
      <c r="AA67" s="151"/>
      <c r="AB67" s="217"/>
      <c r="AC67" s="150"/>
      <c r="AD67" s="150"/>
      <c r="AE67" s="150"/>
      <c r="AF67" s="150"/>
      <c r="AG67" s="125">
        <f t="shared" si="10"/>
        <v>0</v>
      </c>
      <c r="AH67" s="135"/>
      <c r="AI67" s="165"/>
      <c r="AJ67" s="165"/>
      <c r="AK67" s="131">
        <f t="shared" si="6"/>
        <v>0</v>
      </c>
      <c r="AL67" s="165"/>
      <c r="AM67" s="211">
        <v>271062.34263295552</v>
      </c>
      <c r="AN67" s="165"/>
      <c r="AO67" s="165"/>
      <c r="AP67" s="165"/>
      <c r="AQ67" s="165"/>
      <c r="AR67" s="212">
        <f t="shared" si="12"/>
        <v>271062.34263295552</v>
      </c>
      <c r="AS67" s="212">
        <f t="shared" si="8"/>
        <v>271062.34263295552</v>
      </c>
      <c r="AT67" s="132"/>
      <c r="AU67" s="216"/>
      <c r="AV67" s="153"/>
      <c r="AW67" s="152"/>
      <c r="AX67" s="113"/>
      <c r="AY67" s="135">
        <v>43739</v>
      </c>
      <c r="AZ67" s="23"/>
      <c r="BA67" s="135"/>
      <c r="BB67" s="125">
        <f t="shared" si="9"/>
        <v>271062.34263295552</v>
      </c>
    </row>
    <row r="68" spans="2:55" ht="13.4" customHeight="1" x14ac:dyDescent="0.35">
      <c r="B68" s="138" t="s">
        <v>270</v>
      </c>
      <c r="C68" s="332" t="s">
        <v>286</v>
      </c>
      <c r="D68" s="139" t="s">
        <v>287</v>
      </c>
      <c r="E68" s="140">
        <v>3741</v>
      </c>
      <c r="F68" s="205" t="s">
        <v>305</v>
      </c>
      <c r="G68" s="206" t="s">
        <v>159</v>
      </c>
      <c r="H68" s="206" t="s">
        <v>160</v>
      </c>
      <c r="I68" s="143" t="s">
        <v>161</v>
      </c>
      <c r="J68" s="143">
        <v>6272</v>
      </c>
      <c r="K68" s="119" t="s">
        <v>199</v>
      </c>
      <c r="L68" s="118" t="str">
        <f t="shared" si="2"/>
        <v>STPLZ-6272(031)</v>
      </c>
      <c r="M68" s="207" t="s">
        <v>75</v>
      </c>
      <c r="N68" s="174" t="s">
        <v>306</v>
      </c>
      <c r="O68" s="122"/>
      <c r="P68" s="122"/>
      <c r="Q68" s="208" t="s">
        <v>290</v>
      </c>
      <c r="R68" s="122"/>
      <c r="S68" s="122"/>
      <c r="T68" s="122"/>
      <c r="U68" s="209">
        <v>43434</v>
      </c>
      <c r="V68" s="122">
        <v>43739</v>
      </c>
      <c r="W68" s="125">
        <f t="shared" si="3"/>
        <v>357315.41586748039</v>
      </c>
      <c r="X68" s="195"/>
      <c r="Y68" s="126"/>
      <c r="Z68" s="127">
        <f t="shared" si="4"/>
        <v>0</v>
      </c>
      <c r="AA68" s="128"/>
      <c r="AB68" s="210"/>
      <c r="AC68" s="127"/>
      <c r="AD68" s="127"/>
      <c r="AE68" s="127"/>
      <c r="AF68" s="127"/>
      <c r="AG68" s="125">
        <f t="shared" si="10"/>
        <v>0</v>
      </c>
      <c r="AH68" s="148"/>
      <c r="AI68" s="130"/>
      <c r="AJ68" s="130"/>
      <c r="AK68" s="131">
        <f t="shared" si="6"/>
        <v>0</v>
      </c>
      <c r="AL68" s="131"/>
      <c r="AM68" s="211">
        <v>357315.41586748039</v>
      </c>
      <c r="AN68" s="131"/>
      <c r="AO68" s="131"/>
      <c r="AP68" s="131"/>
      <c r="AQ68" s="131"/>
      <c r="AR68" s="212">
        <f t="shared" si="12"/>
        <v>357315.41586748039</v>
      </c>
      <c r="AS68" s="212">
        <f t="shared" si="8"/>
        <v>357315.41586748039</v>
      </c>
      <c r="AT68" s="178"/>
      <c r="AU68" s="172"/>
      <c r="AV68" s="213"/>
      <c r="AW68" s="154"/>
      <c r="AX68" s="113"/>
      <c r="AY68" s="135">
        <v>43739</v>
      </c>
      <c r="AZ68" s="23"/>
      <c r="BA68" s="135"/>
      <c r="BB68" s="125">
        <f t="shared" si="9"/>
        <v>357315.41586748039</v>
      </c>
    </row>
    <row r="69" spans="2:55" ht="13.4" customHeight="1" x14ac:dyDescent="0.35">
      <c r="B69" s="138" t="s">
        <v>270</v>
      </c>
      <c r="C69" s="146" t="s">
        <v>286</v>
      </c>
      <c r="D69" s="139" t="s">
        <v>287</v>
      </c>
      <c r="E69" s="140">
        <v>3741</v>
      </c>
      <c r="F69" s="141" t="s">
        <v>307</v>
      </c>
      <c r="G69" s="206" t="s">
        <v>159</v>
      </c>
      <c r="H69" s="206" t="s">
        <v>160</v>
      </c>
      <c r="I69" s="143" t="s">
        <v>161</v>
      </c>
      <c r="J69" s="143">
        <v>6272</v>
      </c>
      <c r="K69" s="218" t="s">
        <v>308</v>
      </c>
      <c r="L69" s="118" t="str">
        <f t="shared" si="2"/>
        <v>STPLZ-6272(032)</v>
      </c>
      <c r="M69" s="207" t="s">
        <v>75</v>
      </c>
      <c r="N69" s="146" t="s">
        <v>309</v>
      </c>
      <c r="O69" s="122"/>
      <c r="P69" s="122"/>
      <c r="Q69" s="208" t="s">
        <v>290</v>
      </c>
      <c r="R69" s="122"/>
      <c r="S69" s="122"/>
      <c r="T69" s="122"/>
      <c r="U69" s="209">
        <v>43434</v>
      </c>
      <c r="V69" s="122">
        <v>43739</v>
      </c>
      <c r="W69" s="125">
        <f t="shared" si="3"/>
        <v>505169.00610287709</v>
      </c>
      <c r="X69" s="150"/>
      <c r="Y69" s="150"/>
      <c r="Z69" s="127">
        <f t="shared" si="4"/>
        <v>0</v>
      </c>
      <c r="AA69" s="151"/>
      <c r="AB69" s="217"/>
      <c r="AC69" s="150"/>
      <c r="AD69" s="150"/>
      <c r="AE69" s="150"/>
      <c r="AF69" s="150"/>
      <c r="AG69" s="125">
        <f t="shared" si="10"/>
        <v>0</v>
      </c>
      <c r="AH69" s="124"/>
      <c r="AI69" s="165"/>
      <c r="AJ69" s="165"/>
      <c r="AK69" s="131">
        <f t="shared" si="6"/>
        <v>0</v>
      </c>
      <c r="AL69" s="165"/>
      <c r="AM69" s="211">
        <v>505169.00610287709</v>
      </c>
      <c r="AN69" s="165"/>
      <c r="AO69" s="165"/>
      <c r="AP69" s="165"/>
      <c r="AQ69" s="165"/>
      <c r="AR69" s="212">
        <f t="shared" si="12"/>
        <v>505169.00610287709</v>
      </c>
      <c r="AS69" s="212">
        <f t="shared" si="8"/>
        <v>505169.00610287709</v>
      </c>
      <c r="AT69" s="178"/>
      <c r="AU69" s="152"/>
      <c r="AV69" s="153"/>
      <c r="AW69" s="154"/>
      <c r="AX69" s="113"/>
      <c r="AY69" s="135">
        <v>43739</v>
      </c>
      <c r="AZ69" s="23"/>
      <c r="BA69" s="135"/>
      <c r="BB69" s="125">
        <f t="shared" si="9"/>
        <v>505169.00610287709</v>
      </c>
    </row>
    <row r="70" spans="2:55" ht="13.4" customHeight="1" x14ac:dyDescent="0.35">
      <c r="B70" s="138" t="s">
        <v>270</v>
      </c>
      <c r="C70" s="146" t="s">
        <v>286</v>
      </c>
      <c r="D70" s="139" t="s">
        <v>287</v>
      </c>
      <c r="E70" s="140">
        <v>3741</v>
      </c>
      <c r="F70" s="141"/>
      <c r="G70" s="206" t="s">
        <v>159</v>
      </c>
      <c r="H70" s="206" t="s">
        <v>160</v>
      </c>
      <c r="I70" s="143" t="s">
        <v>161</v>
      </c>
      <c r="J70" s="143">
        <v>6272</v>
      </c>
      <c r="K70" s="218" t="s">
        <v>310</v>
      </c>
      <c r="L70" s="118" t="str">
        <f t="shared" si="2"/>
        <v>STPLZ-6272(046)</v>
      </c>
      <c r="M70" s="207" t="s">
        <v>163</v>
      </c>
      <c r="N70" s="146" t="s">
        <v>311</v>
      </c>
      <c r="O70" s="122"/>
      <c r="P70" s="122"/>
      <c r="Q70" s="219" t="s">
        <v>275</v>
      </c>
      <c r="R70" s="220">
        <v>44041</v>
      </c>
      <c r="S70" s="122"/>
      <c r="T70" s="122"/>
      <c r="U70" s="209"/>
      <c r="V70" s="122">
        <v>44104</v>
      </c>
      <c r="W70" s="125">
        <f t="shared" si="3"/>
        <v>338185</v>
      </c>
      <c r="X70" s="150"/>
      <c r="Y70" s="150"/>
      <c r="Z70" s="127">
        <f t="shared" si="4"/>
        <v>0</v>
      </c>
      <c r="AA70" s="151"/>
      <c r="AB70" s="217"/>
      <c r="AC70" s="150"/>
      <c r="AD70" s="150"/>
      <c r="AE70" s="150"/>
      <c r="AF70" s="150"/>
      <c r="AG70" s="125">
        <f t="shared" si="10"/>
        <v>0</v>
      </c>
      <c r="AH70" s="124"/>
      <c r="AI70" s="165"/>
      <c r="AJ70" s="165"/>
      <c r="AK70" s="131">
        <f t="shared" si="6"/>
        <v>0</v>
      </c>
      <c r="AL70" s="165"/>
      <c r="AM70" s="211">
        <v>338185</v>
      </c>
      <c r="AN70" s="165"/>
      <c r="AO70" s="165"/>
      <c r="AP70" s="165"/>
      <c r="AQ70" s="165"/>
      <c r="AR70" s="212">
        <f t="shared" si="12"/>
        <v>338185</v>
      </c>
      <c r="AS70" s="212">
        <f t="shared" si="8"/>
        <v>338185</v>
      </c>
      <c r="AT70" s="178" t="s">
        <v>312</v>
      </c>
      <c r="AU70" s="152"/>
      <c r="AV70" s="153"/>
      <c r="AW70" s="154"/>
      <c r="AX70" s="113"/>
      <c r="AY70" s="135">
        <v>43931</v>
      </c>
      <c r="AZ70" s="23"/>
      <c r="BA70" s="135"/>
      <c r="BB70" s="125">
        <f t="shared" si="9"/>
        <v>338185</v>
      </c>
    </row>
    <row r="71" spans="2:55" ht="13.15" customHeight="1" x14ac:dyDescent="0.35">
      <c r="B71" s="138" t="s">
        <v>313</v>
      </c>
      <c r="C71" s="332" t="s">
        <v>314</v>
      </c>
      <c r="D71" s="139" t="s">
        <v>315</v>
      </c>
      <c r="E71" s="140">
        <v>7040</v>
      </c>
      <c r="F71" s="205" t="s">
        <v>78</v>
      </c>
      <c r="G71" s="157" t="s">
        <v>79</v>
      </c>
      <c r="H71" s="157" t="s">
        <v>14</v>
      </c>
      <c r="I71" s="143"/>
      <c r="J71" s="143">
        <v>5261</v>
      </c>
      <c r="K71" s="119"/>
      <c r="L71" s="118" t="str">
        <f t="shared" ref="L71:L114" si="13">CONCATENATE(I71,"-",J71,"(",K71,")")</f>
        <v>-5261()</v>
      </c>
      <c r="M71" s="207" t="s">
        <v>75</v>
      </c>
      <c r="N71" s="174" t="s">
        <v>316</v>
      </c>
      <c r="O71" s="122"/>
      <c r="P71" s="122"/>
      <c r="Q71" s="148"/>
      <c r="R71" s="122"/>
      <c r="S71" s="122">
        <v>44211</v>
      </c>
      <c r="T71" s="122">
        <v>43770</v>
      </c>
      <c r="U71" s="122"/>
      <c r="V71" s="122">
        <v>44227</v>
      </c>
      <c r="W71" s="125">
        <f t="shared" ref="W71:W116" si="14">AS71</f>
        <v>251000</v>
      </c>
      <c r="X71" s="221"/>
      <c r="Y71" s="126"/>
      <c r="Z71" s="127">
        <f t="shared" ref="Z71:Z116" si="15">X71+Y71</f>
        <v>0</v>
      </c>
      <c r="AA71" s="128"/>
      <c r="AB71" s="127"/>
      <c r="AC71" s="127"/>
      <c r="AD71" s="127"/>
      <c r="AE71" s="127"/>
      <c r="AF71" s="127"/>
      <c r="AG71" s="125">
        <f t="shared" si="10"/>
        <v>0</v>
      </c>
      <c r="AH71" s="148"/>
      <c r="AI71" s="130">
        <v>251000</v>
      </c>
      <c r="AJ71" s="130"/>
      <c r="AK71" s="131">
        <f t="shared" ref="AK71:AK114" si="16">AI71+AJ71</f>
        <v>251000</v>
      </c>
      <c r="AL71" s="131"/>
      <c r="AM71" s="130"/>
      <c r="AN71" s="131"/>
      <c r="AO71" s="131"/>
      <c r="AP71" s="131"/>
      <c r="AQ71" s="131"/>
      <c r="AR71" s="212">
        <f t="shared" si="12"/>
        <v>251000</v>
      </c>
      <c r="AS71" s="212">
        <f t="shared" ref="AS71:AS114" si="17">AR71-AG71</f>
        <v>251000</v>
      </c>
      <c r="AT71" s="222" t="s">
        <v>317</v>
      </c>
      <c r="AU71" s="172"/>
      <c r="AV71" s="213"/>
      <c r="AW71" s="154"/>
      <c r="AX71" s="113"/>
      <c r="AY71" s="135">
        <v>44104</v>
      </c>
      <c r="AZ71" s="23"/>
      <c r="BA71" s="135"/>
      <c r="BB71" s="125">
        <f t="shared" ref="BB71:BB114" si="18">AR71</f>
        <v>251000</v>
      </c>
    </row>
    <row r="72" spans="2:55" ht="13.15" customHeight="1" x14ac:dyDescent="0.35">
      <c r="B72" s="138" t="s">
        <v>313</v>
      </c>
      <c r="C72" s="332" t="s">
        <v>318</v>
      </c>
      <c r="D72" s="139" t="s">
        <v>319</v>
      </c>
      <c r="E72" s="140">
        <v>6658</v>
      </c>
      <c r="F72" s="205" t="s">
        <v>149</v>
      </c>
      <c r="G72" s="157" t="s">
        <v>79</v>
      </c>
      <c r="H72" s="157" t="s">
        <v>15</v>
      </c>
      <c r="I72" s="143"/>
      <c r="J72" s="143">
        <v>5268</v>
      </c>
      <c r="K72" s="119"/>
      <c r="L72" s="118" t="str">
        <f t="shared" si="13"/>
        <v>-5268()</v>
      </c>
      <c r="M72" s="207" t="s">
        <v>75</v>
      </c>
      <c r="N72" s="174" t="s">
        <v>320</v>
      </c>
      <c r="O72" s="122"/>
      <c r="P72" s="122"/>
      <c r="Q72" s="148"/>
      <c r="R72" s="122"/>
      <c r="S72" s="122">
        <v>44331</v>
      </c>
      <c r="T72" s="122">
        <v>43525</v>
      </c>
      <c r="U72" s="122"/>
      <c r="V72" s="122">
        <v>44227</v>
      </c>
      <c r="W72" s="125">
        <f t="shared" si="14"/>
        <v>1000000</v>
      </c>
      <c r="X72" s="195"/>
      <c r="Y72" s="158"/>
      <c r="Z72" s="127">
        <f t="shared" si="15"/>
        <v>0</v>
      </c>
      <c r="AA72" s="128"/>
      <c r="AB72" s="127"/>
      <c r="AC72" s="127"/>
      <c r="AD72" s="127"/>
      <c r="AE72" s="127"/>
      <c r="AF72" s="127"/>
      <c r="AG72" s="125">
        <f t="shared" si="10"/>
        <v>0</v>
      </c>
      <c r="AH72" s="148"/>
      <c r="AI72" s="130"/>
      <c r="AJ72" s="130">
        <v>1000000</v>
      </c>
      <c r="AK72" s="131">
        <f t="shared" si="16"/>
        <v>1000000</v>
      </c>
      <c r="AL72" s="131"/>
      <c r="AM72" s="130"/>
      <c r="AN72" s="131"/>
      <c r="AO72" s="131"/>
      <c r="AP72" s="131"/>
      <c r="AQ72" s="131"/>
      <c r="AR72" s="212">
        <f t="shared" si="12"/>
        <v>1000000</v>
      </c>
      <c r="AS72" s="212">
        <f t="shared" si="17"/>
        <v>1000000</v>
      </c>
      <c r="AT72" s="222" t="s">
        <v>317</v>
      </c>
      <c r="AU72" s="172"/>
      <c r="AV72" s="213"/>
      <c r="AW72" s="154"/>
      <c r="AX72" s="113"/>
      <c r="AY72" s="135">
        <v>44104</v>
      </c>
      <c r="AZ72" s="23"/>
      <c r="BA72" s="135"/>
      <c r="BB72" s="125">
        <f t="shared" si="18"/>
        <v>1000000</v>
      </c>
    </row>
    <row r="73" spans="2:55" ht="13.4" customHeight="1" x14ac:dyDescent="0.35">
      <c r="B73" s="138" t="s">
        <v>313</v>
      </c>
      <c r="C73" s="146" t="s">
        <v>321</v>
      </c>
      <c r="D73" s="162" t="s">
        <v>322</v>
      </c>
      <c r="E73" s="163">
        <v>6649</v>
      </c>
      <c r="F73" s="173" t="s">
        <v>149</v>
      </c>
      <c r="G73" s="157" t="s">
        <v>79</v>
      </c>
      <c r="H73" s="157" t="s">
        <v>15</v>
      </c>
      <c r="I73" s="143"/>
      <c r="J73" s="143">
        <v>5171</v>
      </c>
      <c r="K73" s="144"/>
      <c r="L73" s="118" t="str">
        <f t="shared" si="13"/>
        <v>-5171()</v>
      </c>
      <c r="M73" s="114" t="s">
        <v>75</v>
      </c>
      <c r="N73" s="146" t="s">
        <v>323</v>
      </c>
      <c r="O73" s="123"/>
      <c r="P73" s="123"/>
      <c r="Q73" s="123"/>
      <c r="R73" s="124"/>
      <c r="S73" s="124">
        <v>44331</v>
      </c>
      <c r="T73" s="122">
        <v>43292</v>
      </c>
      <c r="U73" s="122"/>
      <c r="V73" s="122">
        <v>44227</v>
      </c>
      <c r="W73" s="125">
        <f t="shared" si="14"/>
        <v>700000</v>
      </c>
      <c r="X73" s="150"/>
      <c r="Y73" s="149"/>
      <c r="Z73" s="127">
        <f t="shared" si="15"/>
        <v>0</v>
      </c>
      <c r="AA73" s="177"/>
      <c r="AB73" s="177"/>
      <c r="AC73" s="150"/>
      <c r="AD73" s="150"/>
      <c r="AE73" s="150"/>
      <c r="AF73" s="150"/>
      <c r="AG73" s="125">
        <f t="shared" si="10"/>
        <v>0</v>
      </c>
      <c r="AH73" s="122"/>
      <c r="AI73" s="150"/>
      <c r="AJ73" s="150">
        <v>700000</v>
      </c>
      <c r="AK73" s="131">
        <f t="shared" si="16"/>
        <v>700000</v>
      </c>
      <c r="AL73" s="150"/>
      <c r="AM73" s="150"/>
      <c r="AN73" s="165"/>
      <c r="AO73" s="223"/>
      <c r="AP73" s="224"/>
      <c r="AQ73" s="223"/>
      <c r="AR73" s="212">
        <f t="shared" si="12"/>
        <v>700000</v>
      </c>
      <c r="AS73" s="212">
        <f t="shared" si="17"/>
        <v>700000</v>
      </c>
      <c r="AT73" s="222" t="s">
        <v>317</v>
      </c>
      <c r="AU73" s="225"/>
      <c r="AV73" s="188"/>
      <c r="AW73" s="134"/>
      <c r="AX73" s="113"/>
      <c r="AY73" s="135">
        <v>44104</v>
      </c>
      <c r="AZ73" s="23"/>
      <c r="BA73" s="135"/>
      <c r="BB73" s="125">
        <f t="shared" si="18"/>
        <v>700000</v>
      </c>
    </row>
    <row r="74" spans="2:55" ht="13.4" customHeight="1" x14ac:dyDescent="0.35">
      <c r="B74" s="138" t="s">
        <v>313</v>
      </c>
      <c r="C74" s="146" t="s">
        <v>324</v>
      </c>
      <c r="D74" s="162" t="s">
        <v>325</v>
      </c>
      <c r="E74" s="163">
        <v>6696</v>
      </c>
      <c r="F74" s="173" t="s">
        <v>78</v>
      </c>
      <c r="G74" s="157" t="s">
        <v>79</v>
      </c>
      <c r="H74" s="142" t="s">
        <v>14</v>
      </c>
      <c r="I74" s="143"/>
      <c r="J74" s="143">
        <v>5191</v>
      </c>
      <c r="K74" s="144"/>
      <c r="L74" s="118" t="str">
        <f t="shared" si="13"/>
        <v>-5191()</v>
      </c>
      <c r="M74" s="120" t="s">
        <v>75</v>
      </c>
      <c r="N74" s="146" t="s">
        <v>326</v>
      </c>
      <c r="O74" s="122"/>
      <c r="P74" s="122"/>
      <c r="Q74" s="123"/>
      <c r="R74" s="148"/>
      <c r="S74" s="148">
        <v>44301</v>
      </c>
      <c r="T74" s="122">
        <v>44041</v>
      </c>
      <c r="U74" s="122"/>
      <c r="V74" s="122">
        <v>44227</v>
      </c>
      <c r="W74" s="125">
        <f t="shared" si="14"/>
        <v>408000</v>
      </c>
      <c r="X74" s="149"/>
      <c r="Y74" s="150"/>
      <c r="Z74" s="127">
        <f t="shared" si="15"/>
        <v>0</v>
      </c>
      <c r="AA74" s="128"/>
      <c r="AB74" s="128"/>
      <c r="AC74" s="150"/>
      <c r="AD74" s="150"/>
      <c r="AE74" s="150"/>
      <c r="AF74" s="150"/>
      <c r="AG74" s="125">
        <f t="shared" si="10"/>
        <v>0</v>
      </c>
      <c r="AH74" s="122"/>
      <c r="AI74" s="165">
        <v>408000</v>
      </c>
      <c r="AJ74" s="165"/>
      <c r="AK74" s="131">
        <f t="shared" si="16"/>
        <v>408000</v>
      </c>
      <c r="AL74" s="165"/>
      <c r="AM74" s="165"/>
      <c r="AN74" s="165"/>
      <c r="AO74" s="226"/>
      <c r="AP74" s="226"/>
      <c r="AQ74" s="226"/>
      <c r="AR74" s="212">
        <f t="shared" si="12"/>
        <v>408000</v>
      </c>
      <c r="AS74" s="212">
        <f t="shared" si="17"/>
        <v>408000</v>
      </c>
      <c r="AT74" s="222" t="s">
        <v>317</v>
      </c>
      <c r="AU74" s="225"/>
      <c r="AV74" s="188"/>
      <c r="AW74" s="134"/>
      <c r="AX74" s="113"/>
      <c r="AY74" s="135">
        <v>44104</v>
      </c>
      <c r="AZ74" s="23"/>
      <c r="BA74" s="135"/>
      <c r="BB74" s="125">
        <f t="shared" si="18"/>
        <v>408000</v>
      </c>
      <c r="BC74" s="23"/>
    </row>
    <row r="75" spans="2:55" ht="13.4" customHeight="1" x14ac:dyDescent="0.35">
      <c r="B75" s="138" t="s">
        <v>313</v>
      </c>
      <c r="C75" s="146" t="s">
        <v>313</v>
      </c>
      <c r="D75" s="162" t="s">
        <v>327</v>
      </c>
      <c r="E75" s="163">
        <v>6616</v>
      </c>
      <c r="F75" s="173" t="s">
        <v>149</v>
      </c>
      <c r="G75" s="157" t="s">
        <v>79</v>
      </c>
      <c r="H75" s="142" t="s">
        <v>15</v>
      </c>
      <c r="I75" s="143"/>
      <c r="J75" s="143">
        <v>5102</v>
      </c>
      <c r="K75" s="144"/>
      <c r="L75" s="118" t="str">
        <f t="shared" si="13"/>
        <v>-5102()</v>
      </c>
      <c r="M75" s="120" t="s">
        <v>75</v>
      </c>
      <c r="N75" s="146" t="s">
        <v>328</v>
      </c>
      <c r="O75" s="122"/>
      <c r="P75" s="122"/>
      <c r="Q75" s="123"/>
      <c r="R75" s="148"/>
      <c r="S75" s="148">
        <v>44242</v>
      </c>
      <c r="T75" s="122">
        <v>44058</v>
      </c>
      <c r="U75" s="122"/>
      <c r="V75" s="122">
        <v>44227</v>
      </c>
      <c r="W75" s="125">
        <f t="shared" si="14"/>
        <v>987000</v>
      </c>
      <c r="X75" s="150"/>
      <c r="Y75" s="149"/>
      <c r="Z75" s="127">
        <f t="shared" si="15"/>
        <v>0</v>
      </c>
      <c r="AA75" s="128"/>
      <c r="AB75" s="128"/>
      <c r="AC75" s="150"/>
      <c r="AD75" s="150"/>
      <c r="AE75" s="150"/>
      <c r="AF75" s="150"/>
      <c r="AG75" s="125">
        <f t="shared" si="10"/>
        <v>0</v>
      </c>
      <c r="AH75" s="122"/>
      <c r="AI75" s="165"/>
      <c r="AJ75" s="165">
        <v>987000</v>
      </c>
      <c r="AK75" s="131">
        <f t="shared" si="16"/>
        <v>987000</v>
      </c>
      <c r="AL75" s="165"/>
      <c r="AM75" s="165"/>
      <c r="AN75" s="165"/>
      <c r="AO75" s="226"/>
      <c r="AP75" s="226"/>
      <c r="AQ75" s="226"/>
      <c r="AR75" s="212">
        <f t="shared" si="12"/>
        <v>987000</v>
      </c>
      <c r="AS75" s="212">
        <f t="shared" si="17"/>
        <v>987000</v>
      </c>
      <c r="AT75" s="222" t="s">
        <v>317</v>
      </c>
      <c r="AU75" s="225"/>
      <c r="AV75" s="188"/>
      <c r="AW75" s="134"/>
      <c r="AX75" s="113"/>
      <c r="AY75" s="135">
        <v>44104</v>
      </c>
      <c r="AZ75" s="23"/>
      <c r="BA75" s="135"/>
      <c r="BB75" s="125">
        <f t="shared" si="18"/>
        <v>987000</v>
      </c>
    </row>
    <row r="76" spans="2:55" ht="13.4" customHeight="1" x14ac:dyDescent="0.35">
      <c r="B76" s="138" t="s">
        <v>313</v>
      </c>
      <c r="C76" s="146" t="s">
        <v>329</v>
      </c>
      <c r="D76" s="162" t="s">
        <v>330</v>
      </c>
      <c r="E76" s="163">
        <v>6628</v>
      </c>
      <c r="F76" s="173" t="s">
        <v>78</v>
      </c>
      <c r="G76" s="157" t="s">
        <v>79</v>
      </c>
      <c r="H76" s="157" t="s">
        <v>14</v>
      </c>
      <c r="I76" s="143"/>
      <c r="J76" s="143">
        <v>5935</v>
      </c>
      <c r="K76" s="144" t="s">
        <v>331</v>
      </c>
      <c r="L76" s="118" t="str">
        <f t="shared" si="13"/>
        <v>-5935(081)</v>
      </c>
      <c r="M76" s="120" t="s">
        <v>75</v>
      </c>
      <c r="N76" s="146" t="s">
        <v>332</v>
      </c>
      <c r="O76" s="122"/>
      <c r="P76" s="122"/>
      <c r="Q76" s="123"/>
      <c r="R76" s="148"/>
      <c r="S76" s="148">
        <v>44331</v>
      </c>
      <c r="T76" s="122">
        <v>44093</v>
      </c>
      <c r="U76" s="122"/>
      <c r="V76" s="122">
        <v>44227</v>
      </c>
      <c r="W76" s="125">
        <f t="shared" si="14"/>
        <v>965000</v>
      </c>
      <c r="X76" s="149"/>
      <c r="Y76" s="150"/>
      <c r="Z76" s="127">
        <f t="shared" si="15"/>
        <v>0</v>
      </c>
      <c r="AA76" s="128"/>
      <c r="AB76" s="128"/>
      <c r="AC76" s="150"/>
      <c r="AD76" s="150"/>
      <c r="AE76" s="150"/>
      <c r="AF76" s="150"/>
      <c r="AG76" s="125">
        <f t="shared" si="10"/>
        <v>0</v>
      </c>
      <c r="AH76" s="122"/>
      <c r="AI76" s="165">
        <v>965000</v>
      </c>
      <c r="AJ76" s="165"/>
      <c r="AK76" s="131">
        <f t="shared" si="16"/>
        <v>965000</v>
      </c>
      <c r="AL76" s="165"/>
      <c r="AM76" s="165"/>
      <c r="AN76" s="165"/>
      <c r="AO76" s="226"/>
      <c r="AP76" s="226"/>
      <c r="AQ76" s="226"/>
      <c r="AR76" s="212">
        <f t="shared" si="12"/>
        <v>965000</v>
      </c>
      <c r="AS76" s="212">
        <f t="shared" si="17"/>
        <v>965000</v>
      </c>
      <c r="AT76" s="222" t="s">
        <v>317</v>
      </c>
      <c r="AU76" s="225"/>
      <c r="AV76" s="188"/>
      <c r="AW76" s="134"/>
      <c r="AX76" s="113"/>
      <c r="AY76" s="135">
        <v>44104</v>
      </c>
      <c r="AZ76" s="23"/>
      <c r="BA76" s="135"/>
      <c r="BB76" s="125">
        <f t="shared" si="18"/>
        <v>965000</v>
      </c>
      <c r="BC76" s="23"/>
    </row>
    <row r="77" spans="2:55" ht="13.4" customHeight="1" x14ac:dyDescent="0.35">
      <c r="B77" s="138" t="s">
        <v>313</v>
      </c>
      <c r="C77" s="146" t="s">
        <v>333</v>
      </c>
      <c r="D77" s="162" t="s">
        <v>334</v>
      </c>
      <c r="E77" s="163">
        <v>2561</v>
      </c>
      <c r="F77" s="173" t="s">
        <v>335</v>
      </c>
      <c r="G77" s="117" t="s">
        <v>19</v>
      </c>
      <c r="H77" s="117" t="s">
        <v>94</v>
      </c>
      <c r="I77" s="143"/>
      <c r="J77" s="143">
        <v>6419</v>
      </c>
      <c r="K77" s="144"/>
      <c r="L77" s="118" t="str">
        <f t="shared" si="13"/>
        <v>-6419()</v>
      </c>
      <c r="M77" s="120" t="s">
        <v>75</v>
      </c>
      <c r="N77" s="146" t="s">
        <v>336</v>
      </c>
      <c r="O77" s="122"/>
      <c r="P77" s="122"/>
      <c r="Q77" s="123"/>
      <c r="R77" s="148"/>
      <c r="S77" s="148">
        <v>44362</v>
      </c>
      <c r="T77" s="122">
        <v>43236</v>
      </c>
      <c r="U77" s="122"/>
      <c r="V77" s="122">
        <v>43861</v>
      </c>
      <c r="W77" s="125">
        <f t="shared" si="14"/>
        <v>4058000</v>
      </c>
      <c r="X77" s="150"/>
      <c r="Y77" s="150"/>
      <c r="Z77" s="127">
        <f t="shared" si="15"/>
        <v>0</v>
      </c>
      <c r="AA77" s="128"/>
      <c r="AB77" s="128"/>
      <c r="AC77" s="156"/>
      <c r="AD77" s="150"/>
      <c r="AE77" s="150"/>
      <c r="AF77" s="150"/>
      <c r="AG77" s="125">
        <f t="shared" si="10"/>
        <v>0</v>
      </c>
      <c r="AH77" s="122"/>
      <c r="AI77" s="165"/>
      <c r="AJ77" s="165"/>
      <c r="AK77" s="131">
        <f t="shared" si="16"/>
        <v>0</v>
      </c>
      <c r="AL77" s="165"/>
      <c r="AM77" s="165"/>
      <c r="AN77" s="165">
        <v>4058000</v>
      </c>
      <c r="AO77" s="226"/>
      <c r="AP77" s="226"/>
      <c r="AQ77" s="226"/>
      <c r="AR77" s="212">
        <f t="shared" si="12"/>
        <v>4058000</v>
      </c>
      <c r="AS77" s="212">
        <f t="shared" si="17"/>
        <v>4058000</v>
      </c>
      <c r="AT77" s="222" t="s">
        <v>317</v>
      </c>
      <c r="AU77" s="225"/>
      <c r="AV77" s="188"/>
      <c r="AW77" s="134"/>
      <c r="AX77" s="113"/>
      <c r="AY77" s="135">
        <v>44074</v>
      </c>
      <c r="AZ77" s="23"/>
      <c r="BA77" s="135"/>
      <c r="BB77" s="125">
        <f t="shared" si="18"/>
        <v>4058000</v>
      </c>
      <c r="BC77" s="23"/>
    </row>
    <row r="78" spans="2:55" ht="13.4" customHeight="1" x14ac:dyDescent="0.35">
      <c r="B78" s="330" t="s">
        <v>313</v>
      </c>
      <c r="C78" s="146" t="s">
        <v>337</v>
      </c>
      <c r="D78" s="162" t="s">
        <v>121</v>
      </c>
      <c r="E78" s="163">
        <v>6991</v>
      </c>
      <c r="F78" s="173" t="s">
        <v>194</v>
      </c>
      <c r="G78" s="171" t="s">
        <v>135</v>
      </c>
      <c r="H78" s="171" t="s">
        <v>57</v>
      </c>
      <c r="I78" s="143"/>
      <c r="J78" s="143">
        <v>5177</v>
      </c>
      <c r="K78" s="144" t="s">
        <v>240</v>
      </c>
      <c r="L78" s="118" t="str">
        <f t="shared" si="13"/>
        <v>-5177(043)</v>
      </c>
      <c r="M78" s="120" t="s">
        <v>75</v>
      </c>
      <c r="N78" s="146" t="s">
        <v>338</v>
      </c>
      <c r="O78" s="122"/>
      <c r="P78" s="122"/>
      <c r="Q78" s="123"/>
      <c r="R78" s="148"/>
      <c r="S78" s="148">
        <v>44270</v>
      </c>
      <c r="T78" s="122">
        <v>43684</v>
      </c>
      <c r="U78" s="122"/>
      <c r="V78" s="122">
        <v>44742</v>
      </c>
      <c r="W78" s="125">
        <f t="shared" si="14"/>
        <v>204800</v>
      </c>
      <c r="X78" s="150"/>
      <c r="Y78" s="150"/>
      <c r="Z78" s="127">
        <f t="shared" si="15"/>
        <v>0</v>
      </c>
      <c r="AA78" s="227"/>
      <c r="AB78" s="128"/>
      <c r="AC78" s="150"/>
      <c r="AD78" s="150"/>
      <c r="AE78" s="150"/>
      <c r="AF78" s="150"/>
      <c r="AG78" s="125">
        <f t="shared" si="10"/>
        <v>0</v>
      </c>
      <c r="AH78" s="122"/>
      <c r="AI78" s="165"/>
      <c r="AJ78" s="165"/>
      <c r="AK78" s="131">
        <f t="shared" si="16"/>
        <v>0</v>
      </c>
      <c r="AL78" s="165">
        <v>204800</v>
      </c>
      <c r="AM78" s="165"/>
      <c r="AN78" s="165"/>
      <c r="AO78" s="226"/>
      <c r="AP78" s="226"/>
      <c r="AQ78" s="226"/>
      <c r="AR78" s="212">
        <f t="shared" si="12"/>
        <v>204800</v>
      </c>
      <c r="AS78" s="212">
        <f t="shared" si="17"/>
        <v>204800</v>
      </c>
      <c r="AT78" s="222" t="s">
        <v>317</v>
      </c>
      <c r="AU78" s="225"/>
      <c r="AV78" s="188"/>
      <c r="AW78" s="134"/>
      <c r="AX78" s="113"/>
      <c r="AY78" s="135">
        <v>44074</v>
      </c>
      <c r="AZ78" s="23"/>
      <c r="BA78" s="135"/>
      <c r="BB78" s="125">
        <f t="shared" si="18"/>
        <v>204800</v>
      </c>
    </row>
    <row r="79" spans="2:55" ht="13.15" customHeight="1" x14ac:dyDescent="0.35">
      <c r="B79" s="138" t="s">
        <v>339</v>
      </c>
      <c r="C79" s="146" t="s">
        <v>340</v>
      </c>
      <c r="D79" s="139" t="s">
        <v>341</v>
      </c>
      <c r="E79" s="140">
        <v>6678</v>
      </c>
      <c r="F79" s="141" t="s">
        <v>78</v>
      </c>
      <c r="G79" s="142" t="s">
        <v>79</v>
      </c>
      <c r="H79" s="142" t="s">
        <v>14</v>
      </c>
      <c r="I79" s="143" t="s">
        <v>83</v>
      </c>
      <c r="J79" s="143">
        <v>5309</v>
      </c>
      <c r="K79" s="144" t="s">
        <v>167</v>
      </c>
      <c r="L79" s="118" t="str">
        <f t="shared" si="13"/>
        <v>STPL-5309(019)</v>
      </c>
      <c r="M79" s="145" t="s">
        <v>75</v>
      </c>
      <c r="N79" s="146" t="s">
        <v>342</v>
      </c>
      <c r="O79" s="122"/>
      <c r="P79" s="122"/>
      <c r="Q79" s="147"/>
      <c r="R79" s="148"/>
      <c r="S79" s="148">
        <v>44250</v>
      </c>
      <c r="T79" s="135">
        <v>43788</v>
      </c>
      <c r="U79" s="135"/>
      <c r="V79" s="122">
        <v>44227</v>
      </c>
      <c r="W79" s="125">
        <f t="shared" si="14"/>
        <v>336000</v>
      </c>
      <c r="X79" s="149"/>
      <c r="Y79" s="150"/>
      <c r="Z79" s="127">
        <f t="shared" si="15"/>
        <v>0</v>
      </c>
      <c r="AA79" s="151"/>
      <c r="AB79" s="150"/>
      <c r="AC79" s="150"/>
      <c r="AD79" s="150"/>
      <c r="AE79" s="150"/>
      <c r="AF79" s="150"/>
      <c r="AG79" s="125">
        <f t="shared" si="10"/>
        <v>0</v>
      </c>
      <c r="AH79" s="148"/>
      <c r="AI79" s="150">
        <v>336000</v>
      </c>
      <c r="AJ79" s="150"/>
      <c r="AK79" s="131">
        <f t="shared" si="16"/>
        <v>336000</v>
      </c>
      <c r="AL79" s="150"/>
      <c r="AM79" s="150"/>
      <c r="AN79" s="150"/>
      <c r="AO79" s="150"/>
      <c r="AP79" s="150"/>
      <c r="AQ79" s="150"/>
      <c r="AR79" s="212">
        <f t="shared" si="12"/>
        <v>336000</v>
      </c>
      <c r="AS79" s="212">
        <f t="shared" si="17"/>
        <v>336000</v>
      </c>
      <c r="AT79" s="224" t="s">
        <v>343</v>
      </c>
      <c r="AU79" s="152"/>
      <c r="AV79" s="153"/>
      <c r="AW79" s="154"/>
      <c r="AX79" s="113"/>
      <c r="AY79" s="135">
        <v>44104</v>
      </c>
      <c r="AZ79" s="23"/>
      <c r="BA79" s="135"/>
      <c r="BB79" s="125">
        <f t="shared" si="18"/>
        <v>336000</v>
      </c>
      <c r="BC79" s="23"/>
    </row>
    <row r="80" spans="2:55" ht="13.15" customHeight="1" x14ac:dyDescent="0.35">
      <c r="B80" s="138" t="s">
        <v>339</v>
      </c>
      <c r="C80" s="146" t="s">
        <v>344</v>
      </c>
      <c r="D80" s="139" t="s">
        <v>345</v>
      </c>
      <c r="E80" s="140">
        <v>6672</v>
      </c>
      <c r="F80" s="141" t="s">
        <v>78</v>
      </c>
      <c r="G80" s="142" t="s">
        <v>79</v>
      </c>
      <c r="H80" s="142" t="s">
        <v>14</v>
      </c>
      <c r="I80" s="143" t="s">
        <v>83</v>
      </c>
      <c r="J80" s="143">
        <v>5314</v>
      </c>
      <c r="K80" s="144" t="s">
        <v>209</v>
      </c>
      <c r="L80" s="118" t="s">
        <v>346</v>
      </c>
      <c r="M80" s="145" t="s">
        <v>75</v>
      </c>
      <c r="N80" s="146" t="s">
        <v>347</v>
      </c>
      <c r="O80" s="122"/>
      <c r="P80" s="122"/>
      <c r="Q80" s="147"/>
      <c r="R80" s="148"/>
      <c r="S80" s="148">
        <v>43982</v>
      </c>
      <c r="T80" s="135"/>
      <c r="U80" s="135"/>
      <c r="V80" s="122">
        <v>44227</v>
      </c>
      <c r="W80" s="125">
        <f t="shared" si="14"/>
        <v>578358</v>
      </c>
      <c r="X80" s="149"/>
      <c r="Y80" s="150"/>
      <c r="Z80" s="127">
        <f t="shared" si="15"/>
        <v>0</v>
      </c>
      <c r="AA80" s="151"/>
      <c r="AB80" s="150"/>
      <c r="AC80" s="150"/>
      <c r="AD80" s="150"/>
      <c r="AE80" s="150"/>
      <c r="AF80" s="150"/>
      <c r="AG80" s="125">
        <f t="shared" si="10"/>
        <v>0</v>
      </c>
      <c r="AH80" s="148"/>
      <c r="AI80" s="150">
        <v>578358</v>
      </c>
      <c r="AJ80" s="150"/>
      <c r="AK80" s="131">
        <f t="shared" si="16"/>
        <v>578358</v>
      </c>
      <c r="AL80" s="150"/>
      <c r="AM80" s="150"/>
      <c r="AN80" s="150"/>
      <c r="AO80" s="150"/>
      <c r="AP80" s="150"/>
      <c r="AQ80" s="150"/>
      <c r="AR80" s="212">
        <f t="shared" si="12"/>
        <v>578358</v>
      </c>
      <c r="AS80" s="212">
        <f t="shared" si="17"/>
        <v>578358</v>
      </c>
      <c r="AT80" s="160" t="s">
        <v>348</v>
      </c>
      <c r="AU80" s="152"/>
      <c r="AV80" s="153"/>
      <c r="AW80" s="154"/>
      <c r="AX80" s="113"/>
      <c r="AY80" s="135">
        <v>44469</v>
      </c>
      <c r="AZ80" s="23"/>
      <c r="BA80" s="135"/>
      <c r="BB80" s="125">
        <f t="shared" si="18"/>
        <v>578358</v>
      </c>
      <c r="BC80" s="23"/>
    </row>
    <row r="81" spans="2:54" ht="15" customHeight="1" x14ac:dyDescent="0.35">
      <c r="B81" s="138" t="s">
        <v>339</v>
      </c>
      <c r="C81" s="214" t="s">
        <v>349</v>
      </c>
      <c r="D81" s="182" t="s">
        <v>350</v>
      </c>
      <c r="E81" s="140">
        <v>1949</v>
      </c>
      <c r="F81" s="173" t="s">
        <v>351</v>
      </c>
      <c r="G81" s="183" t="s">
        <v>143</v>
      </c>
      <c r="H81" s="183" t="s">
        <v>70</v>
      </c>
      <c r="I81" s="144" t="s">
        <v>106</v>
      </c>
      <c r="J81" s="143">
        <v>5005</v>
      </c>
      <c r="K81" s="144" t="s">
        <v>352</v>
      </c>
      <c r="L81" s="118" t="str">
        <f t="shared" si="13"/>
        <v>ATPL-5005(146)</v>
      </c>
      <c r="M81" s="184" t="s">
        <v>75</v>
      </c>
      <c r="N81" s="174" t="s">
        <v>353</v>
      </c>
      <c r="O81" s="122"/>
      <c r="P81" s="122"/>
      <c r="Q81" s="123"/>
      <c r="R81" s="124"/>
      <c r="S81" s="124"/>
      <c r="T81" s="122"/>
      <c r="U81" s="122"/>
      <c r="V81" s="122">
        <v>44255</v>
      </c>
      <c r="W81" s="125">
        <f t="shared" si="14"/>
        <v>4046000</v>
      </c>
      <c r="X81" s="125"/>
      <c r="Y81" s="127"/>
      <c r="Z81" s="127">
        <f t="shared" si="15"/>
        <v>0</v>
      </c>
      <c r="AA81" s="128"/>
      <c r="AB81" s="128"/>
      <c r="AC81" s="126"/>
      <c r="AD81" s="185"/>
      <c r="AE81" s="126"/>
      <c r="AF81" s="126"/>
      <c r="AG81" s="125">
        <f t="shared" si="10"/>
        <v>0</v>
      </c>
      <c r="AH81" s="122"/>
      <c r="AI81" s="131"/>
      <c r="AJ81" s="131"/>
      <c r="AK81" s="131">
        <f t="shared" si="16"/>
        <v>0</v>
      </c>
      <c r="AL81" s="131"/>
      <c r="AM81" s="131"/>
      <c r="AN81" s="130"/>
      <c r="AO81" s="130">
        <v>4046000</v>
      </c>
      <c r="AP81" s="130"/>
      <c r="AQ81" s="130"/>
      <c r="AR81" s="212">
        <f t="shared" si="12"/>
        <v>4046000</v>
      </c>
      <c r="AS81" s="212">
        <f t="shared" si="17"/>
        <v>4046000</v>
      </c>
      <c r="AT81" s="228" t="s">
        <v>354</v>
      </c>
      <c r="AU81" s="229"/>
      <c r="AV81" s="229"/>
      <c r="AW81" s="134"/>
      <c r="AX81" s="113"/>
      <c r="AY81" s="135">
        <v>43739</v>
      </c>
      <c r="AZ81" s="23"/>
      <c r="BA81" s="135"/>
      <c r="BB81" s="125">
        <f t="shared" si="18"/>
        <v>4046000</v>
      </c>
    </row>
    <row r="82" spans="2:54" ht="13.15" customHeight="1" x14ac:dyDescent="0.35">
      <c r="B82" s="138" t="s">
        <v>339</v>
      </c>
      <c r="C82" s="214" t="s">
        <v>349</v>
      </c>
      <c r="D82" s="172" t="s">
        <v>355</v>
      </c>
      <c r="E82" s="140">
        <v>6752</v>
      </c>
      <c r="F82" s="173" t="s">
        <v>149</v>
      </c>
      <c r="G82" s="142" t="s">
        <v>79</v>
      </c>
      <c r="H82" s="157" t="s">
        <v>15</v>
      </c>
      <c r="I82" s="189" t="s">
        <v>176</v>
      </c>
      <c r="J82" s="143">
        <v>5005</v>
      </c>
      <c r="K82" s="144" t="s">
        <v>356</v>
      </c>
      <c r="L82" s="118" t="str">
        <f t="shared" si="13"/>
        <v>CML-5005(162)</v>
      </c>
      <c r="M82" s="120" t="s">
        <v>150</v>
      </c>
      <c r="N82" s="121" t="s">
        <v>357</v>
      </c>
      <c r="O82" s="122"/>
      <c r="P82" s="122"/>
      <c r="Q82" s="197" t="s">
        <v>275</v>
      </c>
      <c r="R82" s="230">
        <v>44069</v>
      </c>
      <c r="S82" s="148"/>
      <c r="T82" s="122"/>
      <c r="U82" s="122"/>
      <c r="V82" s="122">
        <v>44227</v>
      </c>
      <c r="W82" s="125">
        <f t="shared" si="14"/>
        <v>2618000</v>
      </c>
      <c r="X82" s="126"/>
      <c r="Y82" s="158"/>
      <c r="Z82" s="127">
        <f t="shared" si="15"/>
        <v>0</v>
      </c>
      <c r="AA82" s="128"/>
      <c r="AB82" s="128"/>
      <c r="AC82" s="127"/>
      <c r="AD82" s="127"/>
      <c r="AE82" s="127"/>
      <c r="AF82" s="127"/>
      <c r="AG82" s="125">
        <f t="shared" si="10"/>
        <v>0</v>
      </c>
      <c r="AH82" s="122"/>
      <c r="AI82" s="130"/>
      <c r="AJ82" s="130">
        <v>2618000</v>
      </c>
      <c r="AK82" s="131">
        <f t="shared" si="16"/>
        <v>2618000</v>
      </c>
      <c r="AL82" s="131"/>
      <c r="AM82" s="131"/>
      <c r="AN82" s="131"/>
      <c r="AO82" s="131"/>
      <c r="AP82" s="131"/>
      <c r="AQ82" s="131"/>
      <c r="AR82" s="212">
        <f t="shared" si="12"/>
        <v>2618000</v>
      </c>
      <c r="AS82" s="212">
        <f t="shared" si="17"/>
        <v>2618000</v>
      </c>
      <c r="AT82" s="178" t="s">
        <v>358</v>
      </c>
      <c r="AU82" s="179"/>
      <c r="AV82" s="179"/>
      <c r="AW82" s="134"/>
      <c r="AX82" s="113"/>
      <c r="AY82" s="135">
        <v>44104</v>
      </c>
      <c r="AZ82" s="23"/>
      <c r="BA82" s="135"/>
      <c r="BB82" s="125">
        <f t="shared" si="18"/>
        <v>2618000</v>
      </c>
    </row>
    <row r="83" spans="2:54" ht="13.15" customHeight="1" x14ac:dyDescent="0.35">
      <c r="B83" s="138" t="s">
        <v>339</v>
      </c>
      <c r="C83" s="332" t="s">
        <v>349</v>
      </c>
      <c r="D83" s="172" t="s">
        <v>359</v>
      </c>
      <c r="E83" s="140">
        <v>6652</v>
      </c>
      <c r="F83" s="173" t="s">
        <v>78</v>
      </c>
      <c r="G83" s="142" t="s">
        <v>79</v>
      </c>
      <c r="H83" s="157" t="s">
        <v>14</v>
      </c>
      <c r="I83" s="189" t="s">
        <v>83</v>
      </c>
      <c r="J83" s="118">
        <v>5005</v>
      </c>
      <c r="K83" s="144" t="s">
        <v>360</v>
      </c>
      <c r="L83" s="118" t="str">
        <f t="shared" si="13"/>
        <v>STPL-5005(163)</v>
      </c>
      <c r="M83" s="120" t="s">
        <v>75</v>
      </c>
      <c r="N83" s="121" t="s">
        <v>361</v>
      </c>
      <c r="O83" s="122"/>
      <c r="P83" s="122"/>
      <c r="Q83" s="231" t="s">
        <v>362</v>
      </c>
      <c r="R83" s="232">
        <v>44076</v>
      </c>
      <c r="S83" s="148"/>
      <c r="T83" s="122"/>
      <c r="U83" s="122"/>
      <c r="V83" s="122">
        <v>44012</v>
      </c>
      <c r="W83" s="125">
        <f t="shared" si="14"/>
        <v>14159062</v>
      </c>
      <c r="X83" s="158"/>
      <c r="Y83" s="126"/>
      <c r="Z83" s="127">
        <f t="shared" si="15"/>
        <v>0</v>
      </c>
      <c r="AA83" s="128"/>
      <c r="AB83" s="128"/>
      <c r="AC83" s="127"/>
      <c r="AD83" s="127"/>
      <c r="AE83" s="127"/>
      <c r="AF83" s="127"/>
      <c r="AG83" s="125">
        <f t="shared" si="10"/>
        <v>0</v>
      </c>
      <c r="AH83" s="122"/>
      <c r="AI83" s="130">
        <v>14159062</v>
      </c>
      <c r="AJ83" s="130"/>
      <c r="AK83" s="131">
        <f t="shared" si="16"/>
        <v>14159062</v>
      </c>
      <c r="AL83" s="131"/>
      <c r="AM83" s="131"/>
      <c r="AN83" s="131"/>
      <c r="AO83" s="131"/>
      <c r="AP83" s="131"/>
      <c r="AQ83" s="131"/>
      <c r="AR83" s="212">
        <f t="shared" si="12"/>
        <v>14159062</v>
      </c>
      <c r="AS83" s="212">
        <f t="shared" si="17"/>
        <v>14159062</v>
      </c>
      <c r="AT83" s="178" t="s">
        <v>363</v>
      </c>
      <c r="AU83" s="179"/>
      <c r="AV83" s="179"/>
      <c r="AW83" s="134"/>
      <c r="AX83" s="113"/>
      <c r="AY83" s="135">
        <v>43935</v>
      </c>
      <c r="AZ83" s="23"/>
      <c r="BA83" s="135"/>
      <c r="BB83" s="125">
        <f t="shared" si="18"/>
        <v>14159062</v>
      </c>
    </row>
    <row r="84" spans="2:54" ht="13.15" customHeight="1" x14ac:dyDescent="0.35">
      <c r="B84" s="138" t="s">
        <v>339</v>
      </c>
      <c r="C84" s="332" t="s">
        <v>349</v>
      </c>
      <c r="D84" s="172" t="s">
        <v>364</v>
      </c>
      <c r="E84" s="140">
        <v>6647</v>
      </c>
      <c r="F84" s="173" t="s">
        <v>149</v>
      </c>
      <c r="G84" s="142" t="s">
        <v>79</v>
      </c>
      <c r="H84" s="157" t="s">
        <v>15</v>
      </c>
      <c r="I84" s="189" t="s">
        <v>176</v>
      </c>
      <c r="J84" s="118">
        <v>5005</v>
      </c>
      <c r="K84" s="144" t="s">
        <v>365</v>
      </c>
      <c r="L84" s="118" t="str">
        <f t="shared" si="13"/>
        <v>CML-5005(155)</v>
      </c>
      <c r="M84" s="120" t="s">
        <v>75</v>
      </c>
      <c r="N84" s="121" t="s">
        <v>366</v>
      </c>
      <c r="O84" s="122"/>
      <c r="P84" s="122"/>
      <c r="Q84" s="123"/>
      <c r="R84" s="148"/>
      <c r="S84" s="148">
        <v>44377</v>
      </c>
      <c r="T84" s="122">
        <v>43332</v>
      </c>
      <c r="U84" s="122"/>
      <c r="V84" s="122">
        <v>44227</v>
      </c>
      <c r="W84" s="125">
        <v>5975360</v>
      </c>
      <c r="X84" s="126"/>
      <c r="Y84" s="126"/>
      <c r="Z84" s="127">
        <f t="shared" si="15"/>
        <v>0</v>
      </c>
      <c r="AA84" s="128"/>
      <c r="AB84" s="128"/>
      <c r="AC84" s="127"/>
      <c r="AD84" s="127"/>
      <c r="AE84" s="127"/>
      <c r="AF84" s="127"/>
      <c r="AG84" s="125">
        <f t="shared" si="10"/>
        <v>0</v>
      </c>
      <c r="AH84" s="122"/>
      <c r="AI84" s="130"/>
      <c r="AJ84" s="130">
        <v>5975360</v>
      </c>
      <c r="AK84" s="131">
        <f t="shared" si="16"/>
        <v>5975360</v>
      </c>
      <c r="AL84" s="131"/>
      <c r="AM84" s="131"/>
      <c r="AN84" s="131"/>
      <c r="AO84" s="131"/>
      <c r="AP84" s="131"/>
      <c r="AQ84" s="131"/>
      <c r="AR84" s="212">
        <f t="shared" si="12"/>
        <v>5975360</v>
      </c>
      <c r="AS84" s="212">
        <f t="shared" si="17"/>
        <v>5975360</v>
      </c>
      <c r="AT84" s="178" t="s">
        <v>367</v>
      </c>
      <c r="AU84" s="179"/>
      <c r="AV84" s="179"/>
      <c r="AW84" s="134"/>
      <c r="AX84" s="113"/>
      <c r="AY84" s="135">
        <v>44104</v>
      </c>
      <c r="AZ84" s="23"/>
      <c r="BA84" s="135"/>
      <c r="BB84" s="125">
        <f t="shared" si="18"/>
        <v>5975360</v>
      </c>
    </row>
    <row r="85" spans="2:54" ht="13.15" customHeight="1" x14ac:dyDescent="0.35">
      <c r="B85" s="138" t="s">
        <v>339</v>
      </c>
      <c r="C85" s="332" t="s">
        <v>349</v>
      </c>
      <c r="D85" s="172" t="s">
        <v>364</v>
      </c>
      <c r="E85" s="140">
        <v>6647</v>
      </c>
      <c r="F85" s="173" t="s">
        <v>78</v>
      </c>
      <c r="G85" s="142" t="s">
        <v>79</v>
      </c>
      <c r="H85" s="157" t="s">
        <v>14</v>
      </c>
      <c r="I85" s="189"/>
      <c r="J85" s="118">
        <v>5005</v>
      </c>
      <c r="K85" s="144" t="s">
        <v>365</v>
      </c>
      <c r="L85" s="118" t="str">
        <f t="shared" si="13"/>
        <v>-5005(155)</v>
      </c>
      <c r="M85" s="120" t="s">
        <v>75</v>
      </c>
      <c r="N85" s="121" t="s">
        <v>366</v>
      </c>
      <c r="O85" s="122"/>
      <c r="P85" s="122"/>
      <c r="Q85" s="123"/>
      <c r="R85" s="148"/>
      <c r="S85" s="148">
        <v>44377</v>
      </c>
      <c r="T85" s="122">
        <v>43332</v>
      </c>
      <c r="U85" s="122"/>
      <c r="V85" s="122">
        <v>44227</v>
      </c>
      <c r="W85" s="125">
        <v>1000000</v>
      </c>
      <c r="X85" s="158"/>
      <c r="Y85" s="126"/>
      <c r="Z85" s="127">
        <f t="shared" si="15"/>
        <v>0</v>
      </c>
      <c r="AA85" s="128"/>
      <c r="AB85" s="128"/>
      <c r="AC85" s="127"/>
      <c r="AD85" s="127"/>
      <c r="AE85" s="127"/>
      <c r="AF85" s="127"/>
      <c r="AG85" s="125">
        <f t="shared" si="10"/>
        <v>0</v>
      </c>
      <c r="AH85" s="122"/>
      <c r="AI85" s="130">
        <v>1000000</v>
      </c>
      <c r="AJ85" s="130"/>
      <c r="AK85" s="131">
        <f t="shared" si="16"/>
        <v>1000000</v>
      </c>
      <c r="AL85" s="131"/>
      <c r="AM85" s="131"/>
      <c r="AN85" s="131"/>
      <c r="AO85" s="131"/>
      <c r="AP85" s="131"/>
      <c r="AQ85" s="131"/>
      <c r="AR85" s="212">
        <f t="shared" si="12"/>
        <v>1000000</v>
      </c>
      <c r="AS85" s="212">
        <f t="shared" si="17"/>
        <v>1000000</v>
      </c>
      <c r="AT85" s="178" t="s">
        <v>367</v>
      </c>
      <c r="AU85" s="179"/>
      <c r="AV85" s="179"/>
      <c r="AW85" s="134"/>
      <c r="AX85" s="113"/>
      <c r="AY85" s="135">
        <v>44104</v>
      </c>
      <c r="AZ85" s="23"/>
      <c r="BA85" s="135"/>
      <c r="BB85" s="125">
        <f t="shared" si="18"/>
        <v>1000000</v>
      </c>
    </row>
    <row r="86" spans="2:54" ht="13.15" customHeight="1" x14ac:dyDescent="0.35">
      <c r="B86" s="138" t="s">
        <v>339</v>
      </c>
      <c r="C86" s="332" t="s">
        <v>349</v>
      </c>
      <c r="D86" s="172" t="s">
        <v>368</v>
      </c>
      <c r="E86" s="140">
        <v>6648</v>
      </c>
      <c r="F86" s="173" t="s">
        <v>78</v>
      </c>
      <c r="G86" s="142" t="s">
        <v>79</v>
      </c>
      <c r="H86" s="157" t="s">
        <v>14</v>
      </c>
      <c r="I86" s="189"/>
      <c r="J86" s="118">
        <v>5005</v>
      </c>
      <c r="K86" s="144" t="s">
        <v>107</v>
      </c>
      <c r="L86" s="118" t="str">
        <f t="shared" si="13"/>
        <v>-5005(154)</v>
      </c>
      <c r="M86" s="120" t="s">
        <v>75</v>
      </c>
      <c r="N86" s="121" t="s">
        <v>369</v>
      </c>
      <c r="O86" s="122"/>
      <c r="P86" s="122"/>
      <c r="Q86" s="123"/>
      <c r="R86" s="148"/>
      <c r="S86" s="148">
        <v>44377</v>
      </c>
      <c r="T86" s="122">
        <v>44053</v>
      </c>
      <c r="U86" s="122"/>
      <c r="V86" s="122">
        <v>44227</v>
      </c>
      <c r="W86" s="125">
        <v>6994933</v>
      </c>
      <c r="X86" s="158"/>
      <c r="Y86" s="126"/>
      <c r="Z86" s="127">
        <f t="shared" si="15"/>
        <v>0</v>
      </c>
      <c r="AA86" s="128"/>
      <c r="AB86" s="128"/>
      <c r="AC86" s="127"/>
      <c r="AD86" s="127"/>
      <c r="AE86" s="127"/>
      <c r="AF86" s="127"/>
      <c r="AG86" s="125">
        <f t="shared" si="10"/>
        <v>0</v>
      </c>
      <c r="AH86" s="122"/>
      <c r="AI86" s="130">
        <v>6994933</v>
      </c>
      <c r="AJ86" s="130"/>
      <c r="AK86" s="131">
        <f t="shared" si="16"/>
        <v>6994933</v>
      </c>
      <c r="AL86" s="131"/>
      <c r="AM86" s="131"/>
      <c r="AN86" s="131"/>
      <c r="AO86" s="131"/>
      <c r="AP86" s="131"/>
      <c r="AQ86" s="131"/>
      <c r="AR86" s="212">
        <f t="shared" si="12"/>
        <v>6994933</v>
      </c>
      <c r="AS86" s="212">
        <f t="shared" si="17"/>
        <v>6994933</v>
      </c>
      <c r="AT86" s="178" t="s">
        <v>370</v>
      </c>
      <c r="AU86" s="179"/>
      <c r="AV86" s="179"/>
      <c r="AW86" s="134"/>
      <c r="AX86" s="113"/>
      <c r="AY86" s="135">
        <v>44104</v>
      </c>
      <c r="AZ86" s="23"/>
      <c r="BA86" s="135"/>
      <c r="BB86" s="125">
        <f t="shared" si="18"/>
        <v>6994933</v>
      </c>
    </row>
    <row r="87" spans="2:54" ht="13.4" customHeight="1" x14ac:dyDescent="0.35">
      <c r="B87" s="138" t="s">
        <v>339</v>
      </c>
      <c r="C87" s="146" t="s">
        <v>371</v>
      </c>
      <c r="D87" s="139" t="s">
        <v>372</v>
      </c>
      <c r="E87" s="140">
        <v>6829</v>
      </c>
      <c r="F87" s="141" t="s">
        <v>68</v>
      </c>
      <c r="G87" s="155" t="s">
        <v>69</v>
      </c>
      <c r="H87" s="155" t="s">
        <v>70</v>
      </c>
      <c r="I87" s="143" t="s">
        <v>106</v>
      </c>
      <c r="J87" s="143">
        <v>5213</v>
      </c>
      <c r="K87" s="144"/>
      <c r="L87" s="118" t="str">
        <f t="shared" si="13"/>
        <v>ATPL-5213()</v>
      </c>
      <c r="M87" s="145" t="s">
        <v>71</v>
      </c>
      <c r="N87" s="146" t="s">
        <v>373</v>
      </c>
      <c r="O87" s="122"/>
      <c r="P87" s="122"/>
      <c r="Q87" s="147" t="s">
        <v>374</v>
      </c>
      <c r="R87" s="148">
        <v>43600</v>
      </c>
      <c r="S87" s="148"/>
      <c r="T87" s="135"/>
      <c r="U87" s="135"/>
      <c r="V87" s="122">
        <v>43861</v>
      </c>
      <c r="W87" s="125">
        <f t="shared" si="14"/>
        <v>318000</v>
      </c>
      <c r="X87" s="150"/>
      <c r="Y87" s="150"/>
      <c r="Z87" s="127">
        <f t="shared" si="15"/>
        <v>0</v>
      </c>
      <c r="AA87" s="151"/>
      <c r="AB87" s="150"/>
      <c r="AC87" s="150"/>
      <c r="AD87" s="156"/>
      <c r="AE87" s="150"/>
      <c r="AF87" s="150"/>
      <c r="AG87" s="125">
        <f t="shared" si="10"/>
        <v>0</v>
      </c>
      <c r="AH87" s="148"/>
      <c r="AI87" s="150"/>
      <c r="AJ87" s="150"/>
      <c r="AK87" s="127">
        <f t="shared" si="16"/>
        <v>0</v>
      </c>
      <c r="AL87" s="150"/>
      <c r="AM87" s="150"/>
      <c r="AN87" s="150"/>
      <c r="AO87" s="150">
        <v>318000</v>
      </c>
      <c r="AP87" s="150"/>
      <c r="AQ87" s="150"/>
      <c r="AR87" s="125">
        <f t="shared" si="12"/>
        <v>318000</v>
      </c>
      <c r="AS87" s="212">
        <f t="shared" si="17"/>
        <v>318000</v>
      </c>
      <c r="AT87" s="132" t="s">
        <v>375</v>
      </c>
      <c r="AU87" s="152"/>
      <c r="AV87" s="153"/>
      <c r="AW87" s="154"/>
      <c r="AX87" s="113"/>
      <c r="AY87" s="135">
        <v>43739</v>
      </c>
      <c r="AZ87" s="23"/>
      <c r="BA87" s="135"/>
      <c r="BB87" s="125">
        <f t="shared" si="18"/>
        <v>318000</v>
      </c>
    </row>
    <row r="88" spans="2:54" ht="13.4" customHeight="1" x14ac:dyDescent="0.35">
      <c r="B88" s="138" t="s">
        <v>339</v>
      </c>
      <c r="C88" s="146" t="s">
        <v>371</v>
      </c>
      <c r="D88" s="139" t="s">
        <v>372</v>
      </c>
      <c r="E88" s="140">
        <v>6829</v>
      </c>
      <c r="F88" s="141" t="s">
        <v>68</v>
      </c>
      <c r="G88" s="155" t="s">
        <v>69</v>
      </c>
      <c r="H88" s="155" t="s">
        <v>70</v>
      </c>
      <c r="I88" s="143" t="s">
        <v>106</v>
      </c>
      <c r="J88" s="143">
        <v>5213</v>
      </c>
      <c r="K88" s="144"/>
      <c r="L88" s="118" t="str">
        <f t="shared" si="13"/>
        <v>ATPL-5213()</v>
      </c>
      <c r="M88" s="145" t="s">
        <v>75</v>
      </c>
      <c r="N88" s="146" t="s">
        <v>373</v>
      </c>
      <c r="O88" s="122"/>
      <c r="P88" s="122"/>
      <c r="Q88" s="147"/>
      <c r="R88" s="148"/>
      <c r="S88" s="148"/>
      <c r="T88" s="135"/>
      <c r="U88" s="135"/>
      <c r="V88" s="122">
        <v>43861</v>
      </c>
      <c r="W88" s="125">
        <f t="shared" si="14"/>
        <v>1509000</v>
      </c>
      <c r="X88" s="150"/>
      <c r="Y88" s="150"/>
      <c r="Z88" s="127">
        <f t="shared" si="15"/>
        <v>0</v>
      </c>
      <c r="AA88" s="151"/>
      <c r="AB88" s="150"/>
      <c r="AC88" s="150"/>
      <c r="AD88" s="156"/>
      <c r="AE88" s="150"/>
      <c r="AF88" s="150"/>
      <c r="AG88" s="125">
        <f t="shared" ref="AG88:AG114" si="19">SUM(Z88:AF88)</f>
        <v>0</v>
      </c>
      <c r="AH88" s="148"/>
      <c r="AI88" s="150"/>
      <c r="AJ88" s="150"/>
      <c r="AK88" s="127">
        <f t="shared" si="16"/>
        <v>0</v>
      </c>
      <c r="AL88" s="150"/>
      <c r="AM88" s="150"/>
      <c r="AN88" s="150"/>
      <c r="AO88" s="150">
        <v>1509000</v>
      </c>
      <c r="AP88" s="150"/>
      <c r="AQ88" s="150"/>
      <c r="AR88" s="125">
        <f t="shared" si="12"/>
        <v>1509000</v>
      </c>
      <c r="AS88" s="125">
        <f t="shared" si="17"/>
        <v>1509000</v>
      </c>
      <c r="AT88" s="132" t="s">
        <v>376</v>
      </c>
      <c r="AU88" s="152"/>
      <c r="AV88" s="153"/>
      <c r="AW88" s="154"/>
      <c r="AX88" s="113"/>
      <c r="AY88" s="135">
        <v>43739</v>
      </c>
      <c r="AZ88" s="23"/>
      <c r="BA88" s="135"/>
      <c r="BB88" s="125">
        <f t="shared" si="18"/>
        <v>1509000</v>
      </c>
    </row>
    <row r="89" spans="2:54" ht="13.4" customHeight="1" x14ac:dyDescent="0.35">
      <c r="B89" s="138" t="s">
        <v>339</v>
      </c>
      <c r="C89" s="146" t="s">
        <v>371</v>
      </c>
      <c r="D89" s="139" t="s">
        <v>377</v>
      </c>
      <c r="E89" s="140">
        <v>6555</v>
      </c>
      <c r="F89" s="141" t="s">
        <v>68</v>
      </c>
      <c r="G89" s="155" t="s">
        <v>69</v>
      </c>
      <c r="H89" s="155" t="s">
        <v>70</v>
      </c>
      <c r="I89" s="143" t="s">
        <v>106</v>
      </c>
      <c r="J89" s="143">
        <v>5213</v>
      </c>
      <c r="K89" s="144" t="s">
        <v>378</v>
      </c>
      <c r="L89" s="118" t="str">
        <f t="shared" si="13"/>
        <v>ATPL-5213(068)</v>
      </c>
      <c r="M89" s="145" t="s">
        <v>223</v>
      </c>
      <c r="N89" s="146" t="s">
        <v>379</v>
      </c>
      <c r="O89" s="122"/>
      <c r="P89" s="122"/>
      <c r="Q89" s="147"/>
      <c r="R89" s="148"/>
      <c r="S89" s="148"/>
      <c r="T89" s="135"/>
      <c r="U89" s="135"/>
      <c r="V89" s="122">
        <v>43861</v>
      </c>
      <c r="W89" s="125">
        <f t="shared" si="14"/>
        <v>13000</v>
      </c>
      <c r="X89" s="150"/>
      <c r="Y89" s="150"/>
      <c r="Z89" s="127">
        <f t="shared" si="15"/>
        <v>0</v>
      </c>
      <c r="AA89" s="151"/>
      <c r="AB89" s="150"/>
      <c r="AC89" s="150"/>
      <c r="AD89" s="156"/>
      <c r="AE89" s="150"/>
      <c r="AF89" s="150"/>
      <c r="AG89" s="125">
        <f t="shared" si="19"/>
        <v>0</v>
      </c>
      <c r="AH89" s="148"/>
      <c r="AI89" s="150"/>
      <c r="AJ89" s="150"/>
      <c r="AK89" s="127">
        <f t="shared" si="16"/>
        <v>0</v>
      </c>
      <c r="AL89" s="150"/>
      <c r="AM89" s="150"/>
      <c r="AN89" s="150"/>
      <c r="AO89" s="150">
        <v>13000</v>
      </c>
      <c r="AP89" s="150"/>
      <c r="AQ89" s="150"/>
      <c r="AR89" s="125">
        <f t="shared" si="12"/>
        <v>13000</v>
      </c>
      <c r="AS89" s="125">
        <f t="shared" si="17"/>
        <v>13000</v>
      </c>
      <c r="AT89" s="132" t="s">
        <v>380</v>
      </c>
      <c r="AU89" s="152"/>
      <c r="AV89" s="153"/>
      <c r="AW89" s="154"/>
      <c r="AX89" s="113"/>
      <c r="AY89" s="135">
        <v>43739</v>
      </c>
      <c r="AZ89" s="23"/>
      <c r="BA89" s="135"/>
      <c r="BB89" s="125">
        <f t="shared" si="18"/>
        <v>13000</v>
      </c>
    </row>
    <row r="90" spans="2:54" ht="13.4" customHeight="1" x14ac:dyDescent="0.35">
      <c r="B90" s="138" t="s">
        <v>339</v>
      </c>
      <c r="C90" s="146" t="s">
        <v>371</v>
      </c>
      <c r="D90" s="139" t="s">
        <v>377</v>
      </c>
      <c r="E90" s="140">
        <v>6555</v>
      </c>
      <c r="F90" s="141" t="s">
        <v>68</v>
      </c>
      <c r="G90" s="155" t="s">
        <v>69</v>
      </c>
      <c r="H90" s="155" t="s">
        <v>70</v>
      </c>
      <c r="I90" s="143" t="s">
        <v>106</v>
      </c>
      <c r="J90" s="143">
        <v>5213</v>
      </c>
      <c r="K90" s="144" t="s">
        <v>378</v>
      </c>
      <c r="L90" s="118" t="str">
        <f t="shared" si="13"/>
        <v>ATPL-5213(068)</v>
      </c>
      <c r="M90" s="145" t="s">
        <v>71</v>
      </c>
      <c r="N90" s="146" t="s">
        <v>379</v>
      </c>
      <c r="O90" s="122"/>
      <c r="P90" s="122"/>
      <c r="Q90" s="147"/>
      <c r="R90" s="148"/>
      <c r="S90" s="148"/>
      <c r="T90" s="135"/>
      <c r="U90" s="135"/>
      <c r="V90" s="122">
        <v>43861</v>
      </c>
      <c r="W90" s="125">
        <f t="shared" si="14"/>
        <v>780000</v>
      </c>
      <c r="X90" s="150"/>
      <c r="Y90" s="150"/>
      <c r="Z90" s="127">
        <f t="shared" si="15"/>
        <v>0</v>
      </c>
      <c r="AA90" s="151"/>
      <c r="AB90" s="150"/>
      <c r="AC90" s="150"/>
      <c r="AD90" s="156"/>
      <c r="AE90" s="150"/>
      <c r="AF90" s="150"/>
      <c r="AG90" s="125">
        <f t="shared" si="19"/>
        <v>0</v>
      </c>
      <c r="AH90" s="148"/>
      <c r="AI90" s="150"/>
      <c r="AJ90" s="150"/>
      <c r="AK90" s="127">
        <f t="shared" si="16"/>
        <v>0</v>
      </c>
      <c r="AL90" s="150"/>
      <c r="AM90" s="150"/>
      <c r="AN90" s="150"/>
      <c r="AO90" s="150">
        <v>780000</v>
      </c>
      <c r="AP90" s="150"/>
      <c r="AQ90" s="150"/>
      <c r="AR90" s="125">
        <f t="shared" si="12"/>
        <v>780000</v>
      </c>
      <c r="AS90" s="125">
        <f t="shared" si="17"/>
        <v>780000</v>
      </c>
      <c r="AT90" s="132" t="s">
        <v>381</v>
      </c>
      <c r="AU90" s="152"/>
      <c r="AV90" s="153"/>
      <c r="AW90" s="154"/>
      <c r="AX90" s="113"/>
      <c r="AY90" s="135">
        <v>43739</v>
      </c>
      <c r="AZ90" s="23"/>
      <c r="BA90" s="135"/>
      <c r="BB90" s="125">
        <f t="shared" si="18"/>
        <v>780000</v>
      </c>
    </row>
    <row r="91" spans="2:54" ht="13.4" customHeight="1" x14ac:dyDescent="0.35">
      <c r="B91" s="138" t="s">
        <v>339</v>
      </c>
      <c r="C91" s="146" t="s">
        <v>371</v>
      </c>
      <c r="D91" s="139" t="s">
        <v>377</v>
      </c>
      <c r="E91" s="140">
        <v>6555</v>
      </c>
      <c r="F91" s="141" t="s">
        <v>68</v>
      </c>
      <c r="G91" s="155" t="s">
        <v>69</v>
      </c>
      <c r="H91" s="155" t="s">
        <v>70</v>
      </c>
      <c r="I91" s="143"/>
      <c r="J91" s="143">
        <v>5213</v>
      </c>
      <c r="K91" s="144"/>
      <c r="L91" s="118" t="str">
        <f t="shared" si="13"/>
        <v>-5213()</v>
      </c>
      <c r="M91" s="145" t="s">
        <v>75</v>
      </c>
      <c r="N91" s="146" t="s">
        <v>379</v>
      </c>
      <c r="O91" s="122"/>
      <c r="P91" s="122"/>
      <c r="Q91" s="147"/>
      <c r="R91" s="148"/>
      <c r="S91" s="148"/>
      <c r="T91" s="135"/>
      <c r="U91" s="135"/>
      <c r="V91" s="122">
        <v>43861</v>
      </c>
      <c r="W91" s="125">
        <f t="shared" si="14"/>
        <v>3982000</v>
      </c>
      <c r="X91" s="150"/>
      <c r="Y91" s="150"/>
      <c r="Z91" s="127">
        <f t="shared" si="15"/>
        <v>0</v>
      </c>
      <c r="AA91" s="151"/>
      <c r="AB91" s="150"/>
      <c r="AC91" s="150"/>
      <c r="AD91" s="156"/>
      <c r="AE91" s="150"/>
      <c r="AF91" s="150"/>
      <c r="AG91" s="125">
        <f t="shared" si="19"/>
        <v>0</v>
      </c>
      <c r="AH91" s="148"/>
      <c r="AI91" s="150"/>
      <c r="AJ91" s="150"/>
      <c r="AK91" s="127">
        <f t="shared" si="16"/>
        <v>0</v>
      </c>
      <c r="AL91" s="150"/>
      <c r="AM91" s="150"/>
      <c r="AN91" s="150"/>
      <c r="AO91" s="150">
        <v>3982000</v>
      </c>
      <c r="AP91" s="150"/>
      <c r="AQ91" s="150"/>
      <c r="AR91" s="125">
        <f t="shared" si="12"/>
        <v>3982000</v>
      </c>
      <c r="AS91" s="125">
        <f t="shared" si="17"/>
        <v>3982000</v>
      </c>
      <c r="AT91" s="132" t="s">
        <v>380</v>
      </c>
      <c r="AU91" s="152"/>
      <c r="AV91" s="153"/>
      <c r="AW91" s="154"/>
      <c r="AX91" s="113"/>
      <c r="AY91" s="135">
        <v>44104</v>
      </c>
      <c r="AZ91" s="23"/>
      <c r="BA91" s="135"/>
      <c r="BB91" s="125">
        <f t="shared" si="18"/>
        <v>3982000</v>
      </c>
    </row>
    <row r="92" spans="2:54" ht="13.4" customHeight="1" x14ac:dyDescent="0.35">
      <c r="B92" s="138" t="s">
        <v>339</v>
      </c>
      <c r="C92" s="146" t="s">
        <v>371</v>
      </c>
      <c r="D92" s="139" t="s">
        <v>121</v>
      </c>
      <c r="E92" s="140">
        <v>7002</v>
      </c>
      <c r="F92" s="141" t="s">
        <v>382</v>
      </c>
      <c r="G92" s="168" t="s">
        <v>135</v>
      </c>
      <c r="H92" s="168" t="s">
        <v>57</v>
      </c>
      <c r="I92" s="143"/>
      <c r="J92" s="143">
        <v>5213</v>
      </c>
      <c r="K92" s="144"/>
      <c r="L92" s="118" t="str">
        <f t="shared" si="13"/>
        <v>-5213()</v>
      </c>
      <c r="M92" s="145" t="s">
        <v>75</v>
      </c>
      <c r="N92" s="146" t="s">
        <v>383</v>
      </c>
      <c r="O92" s="122"/>
      <c r="P92" s="122"/>
      <c r="Q92" s="147"/>
      <c r="R92" s="148"/>
      <c r="S92" s="148"/>
      <c r="T92" s="135"/>
      <c r="U92" s="135"/>
      <c r="V92" s="122">
        <v>44742</v>
      </c>
      <c r="W92" s="125">
        <f t="shared" si="14"/>
        <v>1112000</v>
      </c>
      <c r="X92" s="150"/>
      <c r="Y92" s="150"/>
      <c r="Z92" s="127">
        <f t="shared" si="15"/>
        <v>0</v>
      </c>
      <c r="AA92" s="169"/>
      <c r="AB92" s="150"/>
      <c r="AC92" s="150"/>
      <c r="AD92" s="150"/>
      <c r="AE92" s="150"/>
      <c r="AF92" s="150"/>
      <c r="AG92" s="125">
        <f t="shared" si="19"/>
        <v>0</v>
      </c>
      <c r="AH92" s="148"/>
      <c r="AI92" s="150"/>
      <c r="AJ92" s="150"/>
      <c r="AK92" s="127">
        <f t="shared" si="16"/>
        <v>0</v>
      </c>
      <c r="AL92" s="150">
        <v>1112000</v>
      </c>
      <c r="AM92" s="150"/>
      <c r="AN92" s="150"/>
      <c r="AO92" s="150"/>
      <c r="AP92" s="150"/>
      <c r="AQ92" s="150"/>
      <c r="AR92" s="125">
        <f t="shared" si="12"/>
        <v>1112000</v>
      </c>
      <c r="AS92" s="125">
        <f t="shared" si="17"/>
        <v>1112000</v>
      </c>
      <c r="AT92" s="132" t="s">
        <v>384</v>
      </c>
      <c r="AU92" s="152"/>
      <c r="AV92" s="153"/>
      <c r="AW92" s="154"/>
      <c r="AX92" s="113"/>
      <c r="AY92" s="135">
        <v>44104</v>
      </c>
      <c r="AZ92" s="23"/>
      <c r="BA92" s="135"/>
      <c r="BB92" s="125">
        <f t="shared" si="18"/>
        <v>1112000</v>
      </c>
    </row>
    <row r="93" spans="2:54" ht="13.4" customHeight="1" x14ac:dyDescent="0.35">
      <c r="B93" s="138" t="s">
        <v>339</v>
      </c>
      <c r="C93" s="146" t="s">
        <v>371</v>
      </c>
      <c r="D93" s="139" t="s">
        <v>385</v>
      </c>
      <c r="E93" s="140">
        <v>6619</v>
      </c>
      <c r="F93" s="141" t="s">
        <v>149</v>
      </c>
      <c r="G93" s="142" t="s">
        <v>79</v>
      </c>
      <c r="H93" s="142" t="s">
        <v>15</v>
      </c>
      <c r="I93" s="143"/>
      <c r="J93" s="143">
        <v>5213</v>
      </c>
      <c r="K93" s="144"/>
      <c r="L93" s="118" t="str">
        <f t="shared" si="13"/>
        <v>-5213()</v>
      </c>
      <c r="M93" s="145" t="s">
        <v>75</v>
      </c>
      <c r="N93" s="146" t="s">
        <v>386</v>
      </c>
      <c r="O93" s="122"/>
      <c r="P93" s="122"/>
      <c r="Q93" s="147"/>
      <c r="R93" s="148"/>
      <c r="S93" s="148"/>
      <c r="T93" s="135"/>
      <c r="U93" s="135"/>
      <c r="V93" s="122">
        <v>44227</v>
      </c>
      <c r="W93" s="125">
        <f t="shared" si="14"/>
        <v>447000</v>
      </c>
      <c r="X93" s="150"/>
      <c r="Y93" s="149"/>
      <c r="Z93" s="127">
        <f t="shared" si="15"/>
        <v>0</v>
      </c>
      <c r="AA93" s="151"/>
      <c r="AB93" s="150"/>
      <c r="AC93" s="150"/>
      <c r="AD93" s="150"/>
      <c r="AE93" s="150"/>
      <c r="AF93" s="150"/>
      <c r="AG93" s="125">
        <f t="shared" si="19"/>
        <v>0</v>
      </c>
      <c r="AH93" s="148"/>
      <c r="AI93" s="150"/>
      <c r="AJ93" s="150">
        <v>447000</v>
      </c>
      <c r="AK93" s="127">
        <f t="shared" si="16"/>
        <v>447000</v>
      </c>
      <c r="AL93" s="150"/>
      <c r="AM93" s="150"/>
      <c r="AN93" s="150"/>
      <c r="AO93" s="150"/>
      <c r="AP93" s="150"/>
      <c r="AQ93" s="150"/>
      <c r="AR93" s="125">
        <f t="shared" ref="AR93:AR95" si="20">SUM(AK93:AQ93)</f>
        <v>447000</v>
      </c>
      <c r="AS93" s="125">
        <f t="shared" si="17"/>
        <v>447000</v>
      </c>
      <c r="AT93" s="132"/>
      <c r="AU93" s="152"/>
      <c r="AV93" s="153"/>
      <c r="AW93" s="154"/>
      <c r="AX93" s="113"/>
      <c r="AY93" s="135">
        <v>44104</v>
      </c>
      <c r="AZ93" s="23"/>
      <c r="BA93" s="135"/>
      <c r="BB93" s="125">
        <f t="shared" si="18"/>
        <v>447000</v>
      </c>
    </row>
    <row r="94" spans="2:54" ht="13.4" customHeight="1" x14ac:dyDescent="0.35">
      <c r="B94" s="138" t="s">
        <v>339</v>
      </c>
      <c r="C94" s="146" t="s">
        <v>371</v>
      </c>
      <c r="D94" s="139" t="s">
        <v>387</v>
      </c>
      <c r="E94" s="140">
        <v>6632</v>
      </c>
      <c r="F94" s="141" t="s">
        <v>78</v>
      </c>
      <c r="G94" s="142" t="s">
        <v>79</v>
      </c>
      <c r="H94" s="142" t="s">
        <v>14</v>
      </c>
      <c r="I94" s="143"/>
      <c r="J94" s="143">
        <v>5213</v>
      </c>
      <c r="K94" s="144"/>
      <c r="L94" s="118" t="str">
        <f t="shared" si="13"/>
        <v>-5213()</v>
      </c>
      <c r="M94" s="145" t="s">
        <v>75</v>
      </c>
      <c r="N94" s="146" t="s">
        <v>388</v>
      </c>
      <c r="O94" s="122"/>
      <c r="P94" s="122"/>
      <c r="Q94" s="147"/>
      <c r="R94" s="148"/>
      <c r="S94" s="148"/>
      <c r="T94" s="135"/>
      <c r="U94" s="135"/>
      <c r="V94" s="122">
        <v>44227</v>
      </c>
      <c r="W94" s="125">
        <f t="shared" si="14"/>
        <v>2366000</v>
      </c>
      <c r="X94" s="149"/>
      <c r="Y94" s="150"/>
      <c r="Z94" s="127">
        <f t="shared" si="15"/>
        <v>0</v>
      </c>
      <c r="AA94" s="151"/>
      <c r="AB94" s="150"/>
      <c r="AC94" s="150"/>
      <c r="AD94" s="150"/>
      <c r="AE94" s="150"/>
      <c r="AF94" s="150"/>
      <c r="AG94" s="125">
        <f t="shared" si="19"/>
        <v>0</v>
      </c>
      <c r="AH94" s="148"/>
      <c r="AI94" s="150">
        <v>2366000</v>
      </c>
      <c r="AJ94" s="150"/>
      <c r="AK94" s="127">
        <f t="shared" si="16"/>
        <v>2366000</v>
      </c>
      <c r="AL94" s="150"/>
      <c r="AM94" s="150"/>
      <c r="AN94" s="150"/>
      <c r="AO94" s="150"/>
      <c r="AP94" s="150"/>
      <c r="AQ94" s="150"/>
      <c r="AR94" s="125">
        <f t="shared" si="20"/>
        <v>2366000</v>
      </c>
      <c r="AS94" s="125">
        <f t="shared" si="17"/>
        <v>2366000</v>
      </c>
      <c r="AT94" s="132"/>
      <c r="AU94" s="152"/>
      <c r="AV94" s="153"/>
      <c r="AW94" s="154"/>
      <c r="AX94" s="113"/>
      <c r="AY94" s="135">
        <v>44104</v>
      </c>
      <c r="AZ94" s="23"/>
      <c r="BA94" s="135"/>
      <c r="BB94" s="125">
        <f t="shared" si="18"/>
        <v>2366000</v>
      </c>
    </row>
    <row r="95" spans="2:54" ht="13.4" customHeight="1" x14ac:dyDescent="0.35">
      <c r="B95" s="138" t="s">
        <v>339</v>
      </c>
      <c r="C95" s="146" t="s">
        <v>371</v>
      </c>
      <c r="D95" s="139" t="s">
        <v>389</v>
      </c>
      <c r="E95" s="140">
        <v>6763</v>
      </c>
      <c r="F95" s="141" t="s">
        <v>208</v>
      </c>
      <c r="G95" s="142" t="s">
        <v>79</v>
      </c>
      <c r="H95" s="142" t="s">
        <v>15</v>
      </c>
      <c r="I95" s="143"/>
      <c r="J95" s="143">
        <v>5213</v>
      </c>
      <c r="K95" s="144"/>
      <c r="L95" s="118" t="str">
        <f t="shared" si="13"/>
        <v>-5213()</v>
      </c>
      <c r="M95" s="145" t="s">
        <v>75</v>
      </c>
      <c r="N95" s="146" t="s">
        <v>390</v>
      </c>
      <c r="O95" s="122"/>
      <c r="P95" s="122"/>
      <c r="Q95" s="147"/>
      <c r="R95" s="148"/>
      <c r="S95" s="148"/>
      <c r="T95" s="135"/>
      <c r="U95" s="135"/>
      <c r="V95" s="122">
        <v>44227</v>
      </c>
      <c r="W95" s="125">
        <f t="shared" si="14"/>
        <v>1000000</v>
      </c>
      <c r="X95" s="150"/>
      <c r="Y95" s="149"/>
      <c r="Z95" s="127">
        <f t="shared" si="15"/>
        <v>0</v>
      </c>
      <c r="AA95" s="151"/>
      <c r="AB95" s="150"/>
      <c r="AC95" s="150"/>
      <c r="AD95" s="150"/>
      <c r="AE95" s="150"/>
      <c r="AF95" s="150"/>
      <c r="AG95" s="125">
        <f t="shared" si="19"/>
        <v>0</v>
      </c>
      <c r="AH95" s="148"/>
      <c r="AI95" s="150"/>
      <c r="AJ95" s="150">
        <v>1000000</v>
      </c>
      <c r="AK95" s="127">
        <f t="shared" si="16"/>
        <v>1000000</v>
      </c>
      <c r="AL95" s="150"/>
      <c r="AM95" s="150"/>
      <c r="AN95" s="150"/>
      <c r="AO95" s="150"/>
      <c r="AP95" s="150"/>
      <c r="AQ95" s="150"/>
      <c r="AR95" s="125">
        <f t="shared" si="20"/>
        <v>1000000</v>
      </c>
      <c r="AS95" s="125">
        <f t="shared" si="17"/>
        <v>1000000</v>
      </c>
      <c r="AT95" s="132"/>
      <c r="AU95" s="152"/>
      <c r="AV95" s="153"/>
      <c r="AW95" s="154"/>
      <c r="AX95" s="113"/>
      <c r="AY95" s="135">
        <v>44104</v>
      </c>
      <c r="AZ95" s="23"/>
      <c r="BA95" s="135"/>
      <c r="BB95" s="125">
        <f t="shared" si="18"/>
        <v>1000000</v>
      </c>
    </row>
    <row r="96" spans="2:54" ht="13.4" customHeight="1" x14ac:dyDescent="0.35">
      <c r="B96" s="330" t="s">
        <v>339</v>
      </c>
      <c r="C96" s="146" t="s">
        <v>391</v>
      </c>
      <c r="D96" s="162" t="s">
        <v>392</v>
      </c>
      <c r="E96" s="163">
        <v>4197</v>
      </c>
      <c r="F96" s="233" t="s">
        <v>393</v>
      </c>
      <c r="G96" s="117" t="s">
        <v>19</v>
      </c>
      <c r="H96" s="117" t="s">
        <v>394</v>
      </c>
      <c r="I96" s="234"/>
      <c r="J96" s="143">
        <v>6264</v>
      </c>
      <c r="K96" s="235"/>
      <c r="L96" s="118" t="str">
        <f t="shared" si="13"/>
        <v>-6264()</v>
      </c>
      <c r="M96" s="145" t="s">
        <v>163</v>
      </c>
      <c r="N96" s="146" t="s">
        <v>395</v>
      </c>
      <c r="O96" s="122"/>
      <c r="P96" s="122"/>
      <c r="Q96" s="123"/>
      <c r="R96" s="124"/>
      <c r="S96" s="124"/>
      <c r="T96" s="122"/>
      <c r="U96" s="122"/>
      <c r="V96" s="122">
        <v>43861</v>
      </c>
      <c r="W96" s="125">
        <f t="shared" si="14"/>
        <v>600000</v>
      </c>
      <c r="X96" s="236"/>
      <c r="Y96" s="236"/>
      <c r="Z96" s="127">
        <f t="shared" si="15"/>
        <v>0</v>
      </c>
      <c r="AA96" s="236"/>
      <c r="AB96" s="236"/>
      <c r="AC96" s="237"/>
      <c r="AD96" s="236"/>
      <c r="AE96" s="236"/>
      <c r="AF96" s="236"/>
      <c r="AG96" s="125">
        <f t="shared" si="19"/>
        <v>0</v>
      </c>
      <c r="AH96" s="238"/>
      <c r="AI96" s="165"/>
      <c r="AJ96" s="165"/>
      <c r="AK96" s="131">
        <f t="shared" si="16"/>
        <v>0</v>
      </c>
      <c r="AL96" s="165"/>
      <c r="AM96" s="165"/>
      <c r="AN96" s="165">
        <v>600000</v>
      </c>
      <c r="AO96" s="165"/>
      <c r="AP96" s="165"/>
      <c r="AQ96" s="165"/>
      <c r="AR96" s="212">
        <f t="shared" si="12"/>
        <v>600000</v>
      </c>
      <c r="AS96" s="212">
        <f t="shared" si="17"/>
        <v>600000</v>
      </c>
      <c r="AT96" s="132" t="s">
        <v>396</v>
      </c>
      <c r="AU96" s="239"/>
      <c r="AV96" s="239"/>
      <c r="AW96" s="240"/>
      <c r="AX96" s="241"/>
      <c r="AY96" s="135">
        <v>44104</v>
      </c>
      <c r="AZ96" s="23"/>
      <c r="BA96" s="135"/>
      <c r="BB96" s="125">
        <f t="shared" si="18"/>
        <v>600000</v>
      </c>
    </row>
    <row r="97" spans="2:55" ht="13.15" customHeight="1" x14ac:dyDescent="0.35">
      <c r="B97" s="334" t="s">
        <v>339</v>
      </c>
      <c r="C97" s="146" t="s">
        <v>391</v>
      </c>
      <c r="D97" s="162" t="s">
        <v>392</v>
      </c>
      <c r="E97" s="163">
        <v>4197</v>
      </c>
      <c r="F97" s="233" t="s">
        <v>393</v>
      </c>
      <c r="G97" s="117" t="s">
        <v>19</v>
      </c>
      <c r="H97" s="117" t="s">
        <v>394</v>
      </c>
      <c r="I97" s="234"/>
      <c r="J97" s="143">
        <v>6264</v>
      </c>
      <c r="K97" s="235"/>
      <c r="L97" s="118" t="str">
        <f t="shared" si="13"/>
        <v>-6264()</v>
      </c>
      <c r="M97" s="145" t="s">
        <v>75</v>
      </c>
      <c r="N97" s="146" t="s">
        <v>395</v>
      </c>
      <c r="O97" s="122"/>
      <c r="P97" s="122"/>
      <c r="Q97" s="123"/>
      <c r="R97" s="124"/>
      <c r="S97" s="124"/>
      <c r="T97" s="122"/>
      <c r="U97" s="122"/>
      <c r="V97" s="122">
        <v>43861</v>
      </c>
      <c r="W97" s="125">
        <f t="shared" si="14"/>
        <v>2300000</v>
      </c>
      <c r="X97" s="236"/>
      <c r="Y97" s="236"/>
      <c r="Z97" s="127">
        <f t="shared" si="15"/>
        <v>0</v>
      </c>
      <c r="AA97" s="236"/>
      <c r="AB97" s="236"/>
      <c r="AC97" s="237"/>
      <c r="AD97" s="236"/>
      <c r="AE97" s="236"/>
      <c r="AF97" s="236"/>
      <c r="AG97" s="125">
        <f t="shared" si="19"/>
        <v>0</v>
      </c>
      <c r="AH97" s="238"/>
      <c r="AI97" s="165"/>
      <c r="AJ97" s="165"/>
      <c r="AK97" s="131">
        <f t="shared" si="16"/>
        <v>0</v>
      </c>
      <c r="AL97" s="165"/>
      <c r="AM97" s="165"/>
      <c r="AN97" s="165">
        <v>2300000</v>
      </c>
      <c r="AO97" s="165"/>
      <c r="AP97" s="165"/>
      <c r="AQ97" s="165"/>
      <c r="AR97" s="212">
        <f t="shared" si="12"/>
        <v>2300000</v>
      </c>
      <c r="AS97" s="212">
        <f t="shared" si="17"/>
        <v>2300000</v>
      </c>
      <c r="AT97" s="132" t="s">
        <v>397</v>
      </c>
      <c r="AU97" s="239"/>
      <c r="AV97" s="239"/>
      <c r="AW97" s="240"/>
      <c r="AX97" s="241"/>
      <c r="AY97" s="135">
        <v>44104</v>
      </c>
      <c r="AZ97" s="23"/>
      <c r="BA97" s="135"/>
      <c r="BB97" s="125">
        <f t="shared" si="18"/>
        <v>2300000</v>
      </c>
    </row>
    <row r="98" spans="2:55" ht="13.4" customHeight="1" x14ac:dyDescent="0.35">
      <c r="B98" s="138" t="s">
        <v>339</v>
      </c>
      <c r="C98" s="146" t="s">
        <v>391</v>
      </c>
      <c r="D98" s="162" t="s">
        <v>398</v>
      </c>
      <c r="E98" s="163">
        <v>6045</v>
      </c>
      <c r="F98" s="233" t="s">
        <v>399</v>
      </c>
      <c r="G98" s="117" t="s">
        <v>19</v>
      </c>
      <c r="H98" s="117" t="s">
        <v>94</v>
      </c>
      <c r="I98" s="143" t="s">
        <v>400</v>
      </c>
      <c r="J98" s="143">
        <v>6264</v>
      </c>
      <c r="K98" s="144"/>
      <c r="L98" s="118" t="str">
        <f t="shared" si="13"/>
        <v>RPSTPL-6264()</v>
      </c>
      <c r="M98" s="145" t="s">
        <v>71</v>
      </c>
      <c r="N98" s="146" t="s">
        <v>401</v>
      </c>
      <c r="O98" s="122"/>
      <c r="P98" s="122"/>
      <c r="Q98" s="242" t="s">
        <v>374</v>
      </c>
      <c r="R98" s="243">
        <v>43279</v>
      </c>
      <c r="S98" s="148"/>
      <c r="T98" s="122"/>
      <c r="U98" s="122">
        <v>43131</v>
      </c>
      <c r="V98" s="122">
        <v>43131</v>
      </c>
      <c r="W98" s="125">
        <f t="shared" si="14"/>
        <v>731000</v>
      </c>
      <c r="X98" s="150"/>
      <c r="Y98" s="150"/>
      <c r="Z98" s="127">
        <f t="shared" si="15"/>
        <v>0</v>
      </c>
      <c r="AA98" s="128"/>
      <c r="AB98" s="128"/>
      <c r="AC98" s="156"/>
      <c r="AD98" s="150"/>
      <c r="AE98" s="150"/>
      <c r="AF98" s="150"/>
      <c r="AG98" s="125">
        <f t="shared" si="19"/>
        <v>0</v>
      </c>
      <c r="AH98" s="122"/>
      <c r="AI98" s="165"/>
      <c r="AJ98" s="165"/>
      <c r="AK98" s="131">
        <f t="shared" si="16"/>
        <v>0</v>
      </c>
      <c r="AL98" s="165"/>
      <c r="AM98" s="165"/>
      <c r="AN98" s="165">
        <v>731000</v>
      </c>
      <c r="AO98" s="165"/>
      <c r="AP98" s="165"/>
      <c r="AQ98" s="165"/>
      <c r="AR98" s="212">
        <f t="shared" si="12"/>
        <v>731000</v>
      </c>
      <c r="AS98" s="212">
        <f t="shared" si="17"/>
        <v>731000</v>
      </c>
      <c r="AT98" s="244" t="s">
        <v>402</v>
      </c>
      <c r="AU98" s="167"/>
      <c r="AV98" s="167"/>
      <c r="AW98" s="134"/>
      <c r="AX98" s="113"/>
      <c r="AY98" s="135">
        <v>43739</v>
      </c>
      <c r="AZ98" s="23"/>
      <c r="BA98" s="135"/>
      <c r="BB98" s="125">
        <f t="shared" si="18"/>
        <v>731000</v>
      </c>
    </row>
    <row r="99" spans="2:55" ht="13.15" customHeight="1" x14ac:dyDescent="0.35">
      <c r="B99" s="138" t="s">
        <v>339</v>
      </c>
      <c r="C99" s="146" t="s">
        <v>391</v>
      </c>
      <c r="D99" s="162" t="s">
        <v>398</v>
      </c>
      <c r="E99" s="163">
        <v>6045</v>
      </c>
      <c r="F99" s="233" t="s">
        <v>399</v>
      </c>
      <c r="G99" s="117" t="s">
        <v>19</v>
      </c>
      <c r="H99" s="117" t="s">
        <v>94</v>
      </c>
      <c r="I99" s="143"/>
      <c r="J99" s="143">
        <v>6264</v>
      </c>
      <c r="K99" s="144"/>
      <c r="L99" s="118" t="str">
        <f t="shared" si="13"/>
        <v>-6264()</v>
      </c>
      <c r="M99" s="145" t="s">
        <v>75</v>
      </c>
      <c r="N99" s="146" t="s">
        <v>401</v>
      </c>
      <c r="O99" s="122"/>
      <c r="P99" s="122"/>
      <c r="Q99" s="123"/>
      <c r="R99" s="148"/>
      <c r="S99" s="148"/>
      <c r="T99" s="122"/>
      <c r="U99" s="122"/>
      <c r="V99" s="122">
        <v>44227</v>
      </c>
      <c r="W99" s="125">
        <f t="shared" si="14"/>
        <v>3275000</v>
      </c>
      <c r="X99" s="150"/>
      <c r="Y99" s="150"/>
      <c r="Z99" s="127">
        <f t="shared" si="15"/>
        <v>0</v>
      </c>
      <c r="AA99" s="128"/>
      <c r="AB99" s="128"/>
      <c r="AC99" s="156"/>
      <c r="AD99" s="150"/>
      <c r="AE99" s="150"/>
      <c r="AF99" s="150"/>
      <c r="AG99" s="125">
        <f t="shared" si="19"/>
        <v>0</v>
      </c>
      <c r="AH99" s="122"/>
      <c r="AI99" s="165"/>
      <c r="AJ99" s="165"/>
      <c r="AK99" s="131">
        <f t="shared" si="16"/>
        <v>0</v>
      </c>
      <c r="AL99" s="165"/>
      <c r="AM99" s="165"/>
      <c r="AN99" s="165">
        <v>3275000</v>
      </c>
      <c r="AO99" s="165"/>
      <c r="AP99" s="165"/>
      <c r="AQ99" s="165"/>
      <c r="AR99" s="212">
        <f t="shared" si="12"/>
        <v>3275000</v>
      </c>
      <c r="AS99" s="212">
        <f t="shared" si="17"/>
        <v>3275000</v>
      </c>
      <c r="AT99" s="244" t="s">
        <v>403</v>
      </c>
      <c r="AU99" s="167"/>
      <c r="AV99" s="167"/>
      <c r="AW99" s="134"/>
      <c r="AX99" s="113"/>
      <c r="AY99" s="135">
        <v>44104</v>
      </c>
      <c r="AZ99" s="23"/>
      <c r="BA99" s="135"/>
      <c r="BB99" s="125">
        <f t="shared" si="18"/>
        <v>3275000</v>
      </c>
    </row>
    <row r="100" spans="2:55" ht="13.4" customHeight="1" x14ac:dyDescent="0.35">
      <c r="B100" s="330" t="s">
        <v>339</v>
      </c>
      <c r="C100" s="146" t="s">
        <v>391</v>
      </c>
      <c r="D100" s="162" t="s">
        <v>404</v>
      </c>
      <c r="E100" s="163">
        <v>4198</v>
      </c>
      <c r="F100" s="233" t="s">
        <v>405</v>
      </c>
      <c r="G100" s="117" t="s">
        <v>19</v>
      </c>
      <c r="H100" s="117" t="s">
        <v>394</v>
      </c>
      <c r="I100" s="143"/>
      <c r="J100" s="143">
        <v>6264</v>
      </c>
      <c r="K100" s="144"/>
      <c r="L100" s="118" t="str">
        <f t="shared" si="13"/>
        <v>-6264()</v>
      </c>
      <c r="M100" s="145" t="s">
        <v>163</v>
      </c>
      <c r="N100" s="146" t="s">
        <v>406</v>
      </c>
      <c r="O100" s="122"/>
      <c r="P100" s="122"/>
      <c r="Q100" s="123"/>
      <c r="R100" s="148"/>
      <c r="S100" s="148"/>
      <c r="T100" s="122"/>
      <c r="U100" s="122"/>
      <c r="V100" s="122">
        <v>44227</v>
      </c>
      <c r="W100" s="125">
        <f t="shared" si="14"/>
        <v>4754000</v>
      </c>
      <c r="X100" s="150"/>
      <c r="Y100" s="150"/>
      <c r="Z100" s="127">
        <f t="shared" si="15"/>
        <v>0</v>
      </c>
      <c r="AA100" s="128"/>
      <c r="AB100" s="128"/>
      <c r="AC100" s="156"/>
      <c r="AD100" s="150"/>
      <c r="AE100" s="150"/>
      <c r="AF100" s="150"/>
      <c r="AG100" s="125">
        <f t="shared" si="19"/>
        <v>0</v>
      </c>
      <c r="AH100" s="122"/>
      <c r="AI100" s="165"/>
      <c r="AJ100" s="165"/>
      <c r="AK100" s="131">
        <f t="shared" si="16"/>
        <v>0</v>
      </c>
      <c r="AL100" s="165"/>
      <c r="AM100" s="165"/>
      <c r="AN100" s="165">
        <v>4754000</v>
      </c>
      <c r="AO100" s="165"/>
      <c r="AP100" s="165"/>
      <c r="AQ100" s="165"/>
      <c r="AR100" s="212">
        <f t="shared" si="12"/>
        <v>4754000</v>
      </c>
      <c r="AS100" s="212">
        <f t="shared" si="17"/>
        <v>4754000</v>
      </c>
      <c r="AT100" s="244" t="s">
        <v>407</v>
      </c>
      <c r="AU100" s="167"/>
      <c r="AV100" s="167"/>
      <c r="AW100" s="134"/>
      <c r="AX100" s="113"/>
      <c r="AY100" s="135">
        <v>44104</v>
      </c>
      <c r="AZ100" s="23"/>
      <c r="BA100" s="135"/>
      <c r="BB100" s="125">
        <f t="shared" si="18"/>
        <v>4754000</v>
      </c>
    </row>
    <row r="101" spans="2:55" ht="13.4" customHeight="1" x14ac:dyDescent="0.35">
      <c r="B101" s="138" t="s">
        <v>408</v>
      </c>
      <c r="C101" s="146" t="s">
        <v>409</v>
      </c>
      <c r="D101" s="139" t="s">
        <v>410</v>
      </c>
      <c r="E101" s="140">
        <v>6536</v>
      </c>
      <c r="F101" s="141" t="s">
        <v>68</v>
      </c>
      <c r="G101" s="155" t="s">
        <v>69</v>
      </c>
      <c r="H101" s="155" t="s">
        <v>70</v>
      </c>
      <c r="I101" s="143" t="s">
        <v>106</v>
      </c>
      <c r="J101" s="143">
        <v>5132</v>
      </c>
      <c r="K101" s="144"/>
      <c r="L101" s="118" t="str">
        <f t="shared" si="13"/>
        <v>ATPL-5132()</v>
      </c>
      <c r="M101" s="145" t="s">
        <v>75</v>
      </c>
      <c r="N101" s="146" t="s">
        <v>411</v>
      </c>
      <c r="O101" s="147"/>
      <c r="P101" s="147"/>
      <c r="Q101" s="147"/>
      <c r="R101" s="148"/>
      <c r="S101" s="148"/>
      <c r="T101" s="122"/>
      <c r="U101" s="122"/>
      <c r="V101" s="122">
        <v>44227</v>
      </c>
      <c r="W101" s="125">
        <f t="shared" si="14"/>
        <v>1440000</v>
      </c>
      <c r="X101" s="150"/>
      <c r="Y101" s="150"/>
      <c r="Z101" s="127">
        <f t="shared" si="15"/>
        <v>0</v>
      </c>
      <c r="AA101" s="151"/>
      <c r="AB101" s="150"/>
      <c r="AC101" s="150"/>
      <c r="AD101" s="156"/>
      <c r="AE101" s="150"/>
      <c r="AF101" s="150"/>
      <c r="AG101" s="125">
        <f t="shared" si="19"/>
        <v>0</v>
      </c>
      <c r="AH101" s="148"/>
      <c r="AI101" s="150"/>
      <c r="AJ101" s="150"/>
      <c r="AK101" s="127">
        <f t="shared" si="16"/>
        <v>0</v>
      </c>
      <c r="AL101" s="150"/>
      <c r="AM101" s="150"/>
      <c r="AN101" s="150"/>
      <c r="AO101" s="150">
        <v>1440000</v>
      </c>
      <c r="AP101" s="150"/>
      <c r="AQ101" s="150"/>
      <c r="AR101" s="125">
        <f t="shared" ref="AR101:AR114" si="21">SUM(AK101:AQ101)</f>
        <v>1440000</v>
      </c>
      <c r="AS101" s="125">
        <f t="shared" si="17"/>
        <v>1440000</v>
      </c>
      <c r="AT101" s="132" t="s">
        <v>412</v>
      </c>
      <c r="AU101" s="152"/>
      <c r="AV101" s="153"/>
      <c r="AW101" s="154"/>
      <c r="AX101" s="113"/>
      <c r="AY101" s="135">
        <v>43739</v>
      </c>
      <c r="AZ101" s="23"/>
      <c r="BA101" s="135"/>
      <c r="BB101" s="125">
        <f t="shared" si="18"/>
        <v>1440000</v>
      </c>
    </row>
    <row r="102" spans="2:55" ht="13.4" customHeight="1" x14ac:dyDescent="0.35">
      <c r="B102" s="138" t="s">
        <v>408</v>
      </c>
      <c r="C102" s="146" t="s">
        <v>413</v>
      </c>
      <c r="D102" s="139" t="s">
        <v>121</v>
      </c>
      <c r="E102" s="140">
        <v>7008</v>
      </c>
      <c r="F102" s="141" t="s">
        <v>414</v>
      </c>
      <c r="G102" s="168" t="s">
        <v>135</v>
      </c>
      <c r="H102" s="168" t="s">
        <v>57</v>
      </c>
      <c r="I102" s="143"/>
      <c r="J102" s="143">
        <v>5099</v>
      </c>
      <c r="K102" s="144"/>
      <c r="L102" s="118" t="str">
        <f t="shared" si="13"/>
        <v>-5099()</v>
      </c>
      <c r="M102" s="145" t="s">
        <v>75</v>
      </c>
      <c r="N102" s="146" t="s">
        <v>415</v>
      </c>
      <c r="O102" s="147"/>
      <c r="P102" s="147"/>
      <c r="Q102" s="147"/>
      <c r="R102" s="148"/>
      <c r="S102" s="148">
        <v>44347</v>
      </c>
      <c r="T102" s="122">
        <v>43965</v>
      </c>
      <c r="U102" s="122"/>
      <c r="V102" s="122">
        <v>44742</v>
      </c>
      <c r="W102" s="125">
        <f t="shared" si="14"/>
        <v>204600</v>
      </c>
      <c r="X102" s="150"/>
      <c r="Y102" s="150"/>
      <c r="Z102" s="127">
        <f t="shared" si="15"/>
        <v>0</v>
      </c>
      <c r="AA102" s="169"/>
      <c r="AB102" s="150"/>
      <c r="AC102" s="150"/>
      <c r="AD102" s="150"/>
      <c r="AE102" s="150"/>
      <c r="AF102" s="150"/>
      <c r="AG102" s="125">
        <f t="shared" si="19"/>
        <v>0</v>
      </c>
      <c r="AH102" s="148"/>
      <c r="AI102" s="150"/>
      <c r="AJ102" s="150"/>
      <c r="AK102" s="127">
        <f t="shared" si="16"/>
        <v>0</v>
      </c>
      <c r="AL102" s="150">
        <v>204600</v>
      </c>
      <c r="AM102" s="150"/>
      <c r="AN102" s="150"/>
      <c r="AO102" s="150"/>
      <c r="AP102" s="150"/>
      <c r="AQ102" s="150"/>
      <c r="AR102" s="125">
        <f t="shared" si="21"/>
        <v>204600</v>
      </c>
      <c r="AS102" s="125">
        <f t="shared" si="17"/>
        <v>204600</v>
      </c>
      <c r="AT102" s="132" t="s">
        <v>416</v>
      </c>
      <c r="AU102" s="152"/>
      <c r="AV102" s="153"/>
      <c r="AW102" s="154"/>
      <c r="AX102" s="113"/>
      <c r="AY102" s="135">
        <v>44104</v>
      </c>
      <c r="AZ102" s="23"/>
      <c r="BA102" s="135"/>
      <c r="BB102" s="125">
        <f t="shared" si="18"/>
        <v>204600</v>
      </c>
    </row>
    <row r="103" spans="2:55" ht="12" customHeight="1" x14ac:dyDescent="0.35">
      <c r="B103" s="138" t="s">
        <v>408</v>
      </c>
      <c r="C103" s="146" t="s">
        <v>417</v>
      </c>
      <c r="D103" s="139" t="s">
        <v>418</v>
      </c>
      <c r="E103" s="140">
        <v>6719</v>
      </c>
      <c r="F103" s="141" t="s">
        <v>419</v>
      </c>
      <c r="G103" s="157" t="s">
        <v>79</v>
      </c>
      <c r="H103" s="142" t="s">
        <v>14</v>
      </c>
      <c r="I103" s="143" t="s">
        <v>83</v>
      </c>
      <c r="J103" s="143">
        <v>5923</v>
      </c>
      <c r="K103" s="144" t="s">
        <v>420</v>
      </c>
      <c r="L103" s="118" t="str">
        <f t="shared" si="13"/>
        <v>STPL-5923(126)</v>
      </c>
      <c r="M103" s="145" t="s">
        <v>75</v>
      </c>
      <c r="N103" s="146" t="s">
        <v>421</v>
      </c>
      <c r="O103" s="147"/>
      <c r="P103" s="147"/>
      <c r="Q103" s="147"/>
      <c r="R103" s="148"/>
      <c r="S103" s="148">
        <v>44227</v>
      </c>
      <c r="T103" s="135">
        <v>43958</v>
      </c>
      <c r="U103" s="135"/>
      <c r="V103" s="245">
        <v>43861</v>
      </c>
      <c r="W103" s="125">
        <f t="shared" si="14"/>
        <v>506000</v>
      </c>
      <c r="X103" s="149"/>
      <c r="Y103" s="150"/>
      <c r="Z103" s="127">
        <f t="shared" si="15"/>
        <v>0</v>
      </c>
      <c r="AA103" s="151"/>
      <c r="AB103" s="150"/>
      <c r="AC103" s="150"/>
      <c r="AD103" s="150"/>
      <c r="AE103" s="150"/>
      <c r="AF103" s="150"/>
      <c r="AG103" s="125">
        <f t="shared" si="19"/>
        <v>0</v>
      </c>
      <c r="AH103" s="148"/>
      <c r="AI103" s="150">
        <v>506000</v>
      </c>
      <c r="AJ103" s="150"/>
      <c r="AK103" s="127">
        <f t="shared" si="16"/>
        <v>506000</v>
      </c>
      <c r="AL103" s="150"/>
      <c r="AM103" s="150"/>
      <c r="AN103" s="150"/>
      <c r="AO103" s="150"/>
      <c r="AP103" s="150"/>
      <c r="AQ103" s="150"/>
      <c r="AR103" s="125">
        <f t="shared" si="21"/>
        <v>506000</v>
      </c>
      <c r="AS103" s="125">
        <f t="shared" si="17"/>
        <v>506000</v>
      </c>
      <c r="AT103" s="132" t="s">
        <v>422</v>
      </c>
      <c r="AU103" s="152"/>
      <c r="AV103" s="153"/>
      <c r="AW103" s="154"/>
      <c r="AX103" s="113"/>
      <c r="AY103" s="135">
        <v>43739</v>
      </c>
      <c r="AZ103" s="23"/>
      <c r="BA103" s="135"/>
      <c r="BB103" s="125">
        <f t="shared" si="18"/>
        <v>506000</v>
      </c>
      <c r="BC103" s="23"/>
    </row>
    <row r="104" spans="2:55" ht="12" customHeight="1" x14ac:dyDescent="0.35">
      <c r="B104" s="138" t="s">
        <v>408</v>
      </c>
      <c r="C104" s="146" t="s">
        <v>417</v>
      </c>
      <c r="D104" s="139" t="s">
        <v>423</v>
      </c>
      <c r="E104" s="140">
        <v>6706</v>
      </c>
      <c r="F104" s="141" t="s">
        <v>419</v>
      </c>
      <c r="G104" s="157" t="s">
        <v>79</v>
      </c>
      <c r="H104" s="142" t="s">
        <v>14</v>
      </c>
      <c r="I104" s="143" t="s">
        <v>83</v>
      </c>
      <c r="J104" s="143">
        <v>5923</v>
      </c>
      <c r="K104" s="144" t="s">
        <v>218</v>
      </c>
      <c r="L104" s="118" t="str">
        <f t="shared" si="13"/>
        <v>STPL-5923(123)</v>
      </c>
      <c r="M104" s="145" t="s">
        <v>75</v>
      </c>
      <c r="N104" s="146" t="s">
        <v>424</v>
      </c>
      <c r="O104" s="147"/>
      <c r="P104" s="147"/>
      <c r="Q104" s="147"/>
      <c r="R104" s="148"/>
      <c r="S104" s="148">
        <v>44227</v>
      </c>
      <c r="T104" s="135">
        <v>41584</v>
      </c>
      <c r="U104" s="135"/>
      <c r="V104" s="122">
        <v>44227</v>
      </c>
      <c r="W104" s="125">
        <f t="shared" si="14"/>
        <v>1000000</v>
      </c>
      <c r="X104" s="149"/>
      <c r="Y104" s="150"/>
      <c r="Z104" s="127">
        <f t="shared" si="15"/>
        <v>0</v>
      </c>
      <c r="AA104" s="151"/>
      <c r="AB104" s="150"/>
      <c r="AC104" s="150"/>
      <c r="AD104" s="150"/>
      <c r="AE104" s="150"/>
      <c r="AF104" s="150"/>
      <c r="AG104" s="125">
        <f t="shared" si="19"/>
        <v>0</v>
      </c>
      <c r="AH104" s="148"/>
      <c r="AI104" s="150">
        <v>1000000</v>
      </c>
      <c r="AJ104" s="150"/>
      <c r="AK104" s="127">
        <f t="shared" si="16"/>
        <v>1000000</v>
      </c>
      <c r="AL104" s="150"/>
      <c r="AM104" s="150"/>
      <c r="AN104" s="150"/>
      <c r="AO104" s="150"/>
      <c r="AP104" s="150"/>
      <c r="AQ104" s="150"/>
      <c r="AR104" s="125">
        <f t="shared" si="21"/>
        <v>1000000</v>
      </c>
      <c r="AS104" s="125">
        <f t="shared" si="17"/>
        <v>1000000</v>
      </c>
      <c r="AT104" s="132" t="s">
        <v>425</v>
      </c>
      <c r="AU104" s="152"/>
      <c r="AV104" s="153"/>
      <c r="AW104" s="154"/>
      <c r="AX104" s="113"/>
      <c r="AY104" s="135">
        <v>44104</v>
      </c>
      <c r="AZ104" s="23"/>
      <c r="BA104" s="135"/>
      <c r="BB104" s="125">
        <f t="shared" si="18"/>
        <v>1000000</v>
      </c>
      <c r="BC104" s="23"/>
    </row>
    <row r="105" spans="2:55" ht="12" customHeight="1" x14ac:dyDescent="0.35">
      <c r="B105" s="138" t="s">
        <v>408</v>
      </c>
      <c r="C105" s="146" t="s">
        <v>417</v>
      </c>
      <c r="D105" s="139" t="s">
        <v>423</v>
      </c>
      <c r="E105" s="140">
        <v>6706</v>
      </c>
      <c r="F105" s="141" t="s">
        <v>250</v>
      </c>
      <c r="G105" s="157" t="s">
        <v>79</v>
      </c>
      <c r="H105" s="142" t="s">
        <v>14</v>
      </c>
      <c r="I105" s="143" t="s">
        <v>83</v>
      </c>
      <c r="J105" s="143">
        <v>5923</v>
      </c>
      <c r="K105" s="144" t="s">
        <v>218</v>
      </c>
      <c r="L105" s="118" t="str">
        <f t="shared" si="13"/>
        <v>STPL-5923(123)</v>
      </c>
      <c r="M105" s="145" t="s">
        <v>75</v>
      </c>
      <c r="N105" s="146" t="s">
        <v>424</v>
      </c>
      <c r="O105" s="147"/>
      <c r="P105" s="147"/>
      <c r="Q105" s="147"/>
      <c r="R105" s="148"/>
      <c r="S105" s="148">
        <v>44227</v>
      </c>
      <c r="T105" s="135">
        <v>41584</v>
      </c>
      <c r="U105" s="135"/>
      <c r="V105" s="122">
        <v>44227</v>
      </c>
      <c r="W105" s="125">
        <f t="shared" si="14"/>
        <v>1918000</v>
      </c>
      <c r="X105" s="149"/>
      <c r="Y105" s="150"/>
      <c r="Z105" s="127">
        <f t="shared" si="15"/>
        <v>0</v>
      </c>
      <c r="AA105" s="151"/>
      <c r="AB105" s="150"/>
      <c r="AC105" s="150"/>
      <c r="AD105" s="150"/>
      <c r="AE105" s="150"/>
      <c r="AF105" s="150"/>
      <c r="AG105" s="125">
        <f t="shared" si="19"/>
        <v>0</v>
      </c>
      <c r="AH105" s="148"/>
      <c r="AI105" s="150">
        <v>1918000</v>
      </c>
      <c r="AJ105" s="150"/>
      <c r="AK105" s="127">
        <f t="shared" si="16"/>
        <v>1918000</v>
      </c>
      <c r="AL105" s="150"/>
      <c r="AM105" s="150"/>
      <c r="AN105" s="150"/>
      <c r="AO105" s="150"/>
      <c r="AP105" s="150"/>
      <c r="AQ105" s="150"/>
      <c r="AR105" s="125">
        <f t="shared" si="21"/>
        <v>1918000</v>
      </c>
      <c r="AS105" s="125">
        <f t="shared" si="17"/>
        <v>1918000</v>
      </c>
      <c r="AT105" s="132" t="s">
        <v>425</v>
      </c>
      <c r="AU105" s="152"/>
      <c r="AV105" s="153"/>
      <c r="AW105" s="154"/>
      <c r="AX105" s="113"/>
      <c r="AY105" s="135">
        <v>44104</v>
      </c>
      <c r="AZ105" s="23"/>
      <c r="BA105" s="135"/>
      <c r="BB105" s="125">
        <f t="shared" si="18"/>
        <v>1918000</v>
      </c>
      <c r="BC105" s="23"/>
    </row>
    <row r="106" spans="2:55" ht="13.4" customHeight="1" x14ac:dyDescent="0.35">
      <c r="B106" s="138" t="s">
        <v>408</v>
      </c>
      <c r="C106" s="146" t="s">
        <v>426</v>
      </c>
      <c r="D106" s="139" t="s">
        <v>427</v>
      </c>
      <c r="E106" s="140">
        <v>6651</v>
      </c>
      <c r="F106" s="141" t="s">
        <v>149</v>
      </c>
      <c r="G106" s="157" t="s">
        <v>79</v>
      </c>
      <c r="H106" s="142" t="s">
        <v>15</v>
      </c>
      <c r="I106" s="143" t="s">
        <v>176</v>
      </c>
      <c r="J106" s="143">
        <v>6249</v>
      </c>
      <c r="K106" s="144" t="s">
        <v>310</v>
      </c>
      <c r="L106" s="118" t="str">
        <f t="shared" si="13"/>
        <v>CML-6249(046)</v>
      </c>
      <c r="M106" s="145" t="s">
        <v>75</v>
      </c>
      <c r="N106" s="146" t="s">
        <v>428</v>
      </c>
      <c r="O106" s="122"/>
      <c r="P106" s="122"/>
      <c r="Q106" s="147"/>
      <c r="R106" s="148"/>
      <c r="S106" s="148">
        <v>44227</v>
      </c>
      <c r="T106" s="135"/>
      <c r="U106" s="135"/>
      <c r="V106" s="122">
        <v>44227</v>
      </c>
      <c r="W106" s="125">
        <f t="shared" si="14"/>
        <v>300000</v>
      </c>
      <c r="X106" s="150"/>
      <c r="Y106" s="149"/>
      <c r="Z106" s="127">
        <f t="shared" si="15"/>
        <v>0</v>
      </c>
      <c r="AA106" s="151"/>
      <c r="AB106" s="150"/>
      <c r="AC106" s="150"/>
      <c r="AD106" s="150"/>
      <c r="AE106" s="150"/>
      <c r="AF106" s="150"/>
      <c r="AG106" s="125">
        <f t="shared" si="19"/>
        <v>0</v>
      </c>
      <c r="AH106" s="148"/>
      <c r="AI106" s="150"/>
      <c r="AJ106" s="150">
        <v>300000</v>
      </c>
      <c r="AK106" s="127">
        <f t="shared" si="16"/>
        <v>300000</v>
      </c>
      <c r="AL106" s="150"/>
      <c r="AM106" s="150"/>
      <c r="AN106" s="150"/>
      <c r="AO106" s="150"/>
      <c r="AP106" s="150"/>
      <c r="AQ106" s="150"/>
      <c r="AR106" s="125">
        <f t="shared" si="21"/>
        <v>300000</v>
      </c>
      <c r="AS106" s="125">
        <f t="shared" si="17"/>
        <v>300000</v>
      </c>
      <c r="AT106" s="132"/>
      <c r="AU106" s="152"/>
      <c r="AV106" s="153"/>
      <c r="AW106" s="154"/>
      <c r="AX106" s="113"/>
      <c r="AY106" s="135">
        <v>44104</v>
      </c>
      <c r="AZ106" s="23"/>
      <c r="BA106" s="135"/>
      <c r="BB106" s="125">
        <f t="shared" si="18"/>
        <v>300000</v>
      </c>
    </row>
    <row r="107" spans="2:55" ht="13.4" customHeight="1" x14ac:dyDescent="0.35">
      <c r="B107" s="138" t="s">
        <v>408</v>
      </c>
      <c r="C107" s="146" t="s">
        <v>429</v>
      </c>
      <c r="D107" s="139" t="s">
        <v>430</v>
      </c>
      <c r="E107" s="140">
        <v>6807</v>
      </c>
      <c r="F107" s="141" t="s">
        <v>78</v>
      </c>
      <c r="G107" s="157" t="s">
        <v>79</v>
      </c>
      <c r="H107" s="142" t="s">
        <v>14</v>
      </c>
      <c r="I107" s="143"/>
      <c r="J107" s="143">
        <v>5032</v>
      </c>
      <c r="K107" s="144" t="s">
        <v>431</v>
      </c>
      <c r="L107" s="118" t="str">
        <f t="shared" si="13"/>
        <v>-5032(034)</v>
      </c>
      <c r="M107" s="145" t="s">
        <v>75</v>
      </c>
      <c r="N107" s="146" t="s">
        <v>432</v>
      </c>
      <c r="O107" s="122"/>
      <c r="P107" s="122"/>
      <c r="Q107" s="147"/>
      <c r="R107" s="148"/>
      <c r="S107" s="148">
        <v>44377</v>
      </c>
      <c r="T107" s="135">
        <v>43670</v>
      </c>
      <c r="U107" s="135"/>
      <c r="V107" s="245">
        <v>43861</v>
      </c>
      <c r="W107" s="125">
        <f t="shared" si="14"/>
        <v>491000</v>
      </c>
      <c r="X107" s="149"/>
      <c r="Y107" s="150"/>
      <c r="Z107" s="127">
        <f t="shared" si="15"/>
        <v>0</v>
      </c>
      <c r="AA107" s="151"/>
      <c r="AB107" s="150"/>
      <c r="AC107" s="150"/>
      <c r="AD107" s="150"/>
      <c r="AE107" s="150"/>
      <c r="AF107" s="150"/>
      <c r="AG107" s="125">
        <f t="shared" si="19"/>
        <v>0</v>
      </c>
      <c r="AH107" s="148"/>
      <c r="AI107" s="150">
        <v>491000</v>
      </c>
      <c r="AJ107" s="150"/>
      <c r="AK107" s="127">
        <f t="shared" si="16"/>
        <v>491000</v>
      </c>
      <c r="AL107" s="150"/>
      <c r="AM107" s="150"/>
      <c r="AN107" s="150"/>
      <c r="AO107" s="150"/>
      <c r="AP107" s="150"/>
      <c r="AQ107" s="150"/>
      <c r="AR107" s="125">
        <f t="shared" si="21"/>
        <v>491000</v>
      </c>
      <c r="AS107" s="125">
        <f t="shared" si="17"/>
        <v>491000</v>
      </c>
      <c r="AT107" s="132" t="s">
        <v>422</v>
      </c>
      <c r="AU107" s="152"/>
      <c r="AV107" s="153"/>
      <c r="AW107" s="154"/>
      <c r="AX107" s="113"/>
      <c r="AY107" s="135">
        <v>43739</v>
      </c>
      <c r="AZ107" s="23"/>
      <c r="BA107" s="135"/>
      <c r="BB107" s="125">
        <f t="shared" si="18"/>
        <v>491000</v>
      </c>
    </row>
    <row r="108" spans="2:55" ht="13.4" customHeight="1" x14ac:dyDescent="0.35">
      <c r="B108" s="138" t="s">
        <v>433</v>
      </c>
      <c r="C108" s="335" t="s">
        <v>434</v>
      </c>
      <c r="D108" s="246" t="s">
        <v>435</v>
      </c>
      <c r="E108" s="247">
        <v>6615</v>
      </c>
      <c r="F108" s="233" t="s">
        <v>78</v>
      </c>
      <c r="G108" s="157" t="s">
        <v>79</v>
      </c>
      <c r="H108" s="157" t="s">
        <v>14</v>
      </c>
      <c r="I108" s="248" t="s">
        <v>83</v>
      </c>
      <c r="J108" s="248">
        <v>5022</v>
      </c>
      <c r="K108" s="218" t="s">
        <v>436</v>
      </c>
      <c r="L108" s="118" t="str">
        <f t="shared" si="13"/>
        <v>STPL-5022(060)</v>
      </c>
      <c r="M108" s="145" t="s">
        <v>75</v>
      </c>
      <c r="N108" s="224" t="s">
        <v>437</v>
      </c>
      <c r="O108" s="122"/>
      <c r="P108" s="122"/>
      <c r="Q108" s="123"/>
      <c r="R108" s="148"/>
      <c r="S108" s="148">
        <v>43952</v>
      </c>
      <c r="T108" s="122">
        <v>43367</v>
      </c>
      <c r="U108" s="122"/>
      <c r="V108" s="122">
        <v>44227</v>
      </c>
      <c r="W108" s="125">
        <f t="shared" si="14"/>
        <v>2630000</v>
      </c>
      <c r="X108" s="149"/>
      <c r="Y108" s="150"/>
      <c r="Z108" s="127">
        <f t="shared" si="15"/>
        <v>0</v>
      </c>
      <c r="AA108" s="128"/>
      <c r="AB108" s="128"/>
      <c r="AC108" s="127"/>
      <c r="AD108" s="127"/>
      <c r="AE108" s="127"/>
      <c r="AF108" s="127"/>
      <c r="AG108" s="125">
        <f t="shared" si="19"/>
        <v>0</v>
      </c>
      <c r="AH108" s="122"/>
      <c r="AI108" s="165">
        <v>2630000</v>
      </c>
      <c r="AJ108" s="165"/>
      <c r="AK108" s="127">
        <f t="shared" si="16"/>
        <v>2630000</v>
      </c>
      <c r="AL108" s="165"/>
      <c r="AM108" s="165"/>
      <c r="AN108" s="165"/>
      <c r="AO108" s="165"/>
      <c r="AP108" s="165"/>
      <c r="AQ108" s="165"/>
      <c r="AR108" s="125">
        <f t="shared" si="21"/>
        <v>2630000</v>
      </c>
      <c r="AS108" s="125">
        <f t="shared" si="17"/>
        <v>2630000</v>
      </c>
      <c r="AT108" s="191" t="s">
        <v>438</v>
      </c>
      <c r="AU108" s="167"/>
      <c r="AV108" s="167"/>
      <c r="AW108" s="249"/>
      <c r="AX108" s="113"/>
      <c r="AY108" s="135">
        <v>44104</v>
      </c>
      <c r="AZ108" s="23"/>
      <c r="BA108" s="135"/>
      <c r="BB108" s="125">
        <f t="shared" si="18"/>
        <v>2630000</v>
      </c>
    </row>
    <row r="109" spans="2:55" ht="13.4" customHeight="1" x14ac:dyDescent="0.35">
      <c r="B109" s="138" t="s">
        <v>433</v>
      </c>
      <c r="C109" s="335" t="s">
        <v>439</v>
      </c>
      <c r="D109" s="246" t="s">
        <v>440</v>
      </c>
      <c r="E109" s="247">
        <v>6614</v>
      </c>
      <c r="F109" s="233" t="s">
        <v>441</v>
      </c>
      <c r="G109" s="157" t="s">
        <v>442</v>
      </c>
      <c r="H109" s="157" t="s">
        <v>15</v>
      </c>
      <c r="I109" s="248" t="s">
        <v>176</v>
      </c>
      <c r="J109" s="248">
        <v>5028</v>
      </c>
      <c r="K109" s="218" t="s">
        <v>251</v>
      </c>
      <c r="L109" s="118" t="str">
        <f t="shared" si="13"/>
        <v>CML-5028(083)</v>
      </c>
      <c r="M109" s="145" t="s">
        <v>150</v>
      </c>
      <c r="N109" s="224" t="s">
        <v>443</v>
      </c>
      <c r="O109" s="122"/>
      <c r="P109" s="122"/>
      <c r="Q109" s="123"/>
      <c r="R109" s="148"/>
      <c r="S109" s="148">
        <v>44166</v>
      </c>
      <c r="T109" s="122">
        <v>44027</v>
      </c>
      <c r="U109" s="122"/>
      <c r="V109" s="122">
        <v>44227</v>
      </c>
      <c r="W109" s="125">
        <f t="shared" si="14"/>
        <v>364000</v>
      </c>
      <c r="X109" s="150"/>
      <c r="Y109" s="149"/>
      <c r="Z109" s="127">
        <f t="shared" si="15"/>
        <v>0</v>
      </c>
      <c r="AA109" s="128"/>
      <c r="AB109" s="128"/>
      <c r="AC109" s="127"/>
      <c r="AD109" s="127"/>
      <c r="AE109" s="127"/>
      <c r="AF109" s="127"/>
      <c r="AG109" s="125">
        <f t="shared" si="19"/>
        <v>0</v>
      </c>
      <c r="AH109" s="122"/>
      <c r="AI109" s="165"/>
      <c r="AJ109" s="165">
        <v>364000</v>
      </c>
      <c r="AK109" s="127">
        <f t="shared" si="16"/>
        <v>364000</v>
      </c>
      <c r="AL109" s="165"/>
      <c r="AM109" s="165"/>
      <c r="AN109" s="165"/>
      <c r="AO109" s="165"/>
      <c r="AP109" s="165"/>
      <c r="AQ109" s="165"/>
      <c r="AR109" s="125">
        <f t="shared" si="21"/>
        <v>364000</v>
      </c>
      <c r="AS109" s="125">
        <f t="shared" si="17"/>
        <v>364000</v>
      </c>
      <c r="AT109" s="191" t="s">
        <v>444</v>
      </c>
      <c r="AU109" s="167"/>
      <c r="AV109" s="167"/>
      <c r="AW109" s="249"/>
      <c r="AX109" s="113"/>
      <c r="AY109" s="135">
        <v>44104</v>
      </c>
      <c r="AZ109" s="23"/>
      <c r="BA109" s="135"/>
      <c r="BB109" s="125">
        <f t="shared" si="18"/>
        <v>364000</v>
      </c>
    </row>
    <row r="110" spans="2:55" ht="13.15" customHeight="1" x14ac:dyDescent="0.35">
      <c r="B110" s="138" t="s">
        <v>433</v>
      </c>
      <c r="C110" s="335" t="s">
        <v>439</v>
      </c>
      <c r="D110" s="246" t="s">
        <v>440</v>
      </c>
      <c r="E110" s="247">
        <v>6614</v>
      </c>
      <c r="F110" s="233" t="s">
        <v>149</v>
      </c>
      <c r="G110" s="157" t="s">
        <v>79</v>
      </c>
      <c r="H110" s="157" t="s">
        <v>445</v>
      </c>
      <c r="I110" s="248" t="s">
        <v>176</v>
      </c>
      <c r="J110" s="248">
        <v>5028</v>
      </c>
      <c r="K110" s="218" t="s">
        <v>251</v>
      </c>
      <c r="L110" s="118" t="str">
        <f t="shared" si="13"/>
        <v>CML-5028(083)</v>
      </c>
      <c r="M110" s="145" t="s">
        <v>150</v>
      </c>
      <c r="N110" s="224" t="s">
        <v>443</v>
      </c>
      <c r="O110" s="122"/>
      <c r="P110" s="122"/>
      <c r="Q110" s="123"/>
      <c r="R110" s="148"/>
      <c r="S110" s="148">
        <v>44166</v>
      </c>
      <c r="T110" s="122">
        <v>44027</v>
      </c>
      <c r="U110" s="122"/>
      <c r="V110" s="122">
        <v>44227</v>
      </c>
      <c r="W110" s="125">
        <f t="shared" si="14"/>
        <v>1418000</v>
      </c>
      <c r="X110" s="150"/>
      <c r="Y110" s="149"/>
      <c r="Z110" s="127">
        <f t="shared" si="15"/>
        <v>0</v>
      </c>
      <c r="AA110" s="128"/>
      <c r="AB110" s="128"/>
      <c r="AC110" s="127"/>
      <c r="AD110" s="127"/>
      <c r="AE110" s="127"/>
      <c r="AF110" s="127"/>
      <c r="AG110" s="125">
        <f t="shared" si="19"/>
        <v>0</v>
      </c>
      <c r="AH110" s="122"/>
      <c r="AI110" s="165"/>
      <c r="AJ110" s="165">
        <v>1418000</v>
      </c>
      <c r="AK110" s="127">
        <f t="shared" si="16"/>
        <v>1418000</v>
      </c>
      <c r="AL110" s="165"/>
      <c r="AM110" s="165"/>
      <c r="AN110" s="165"/>
      <c r="AO110" s="165"/>
      <c r="AP110" s="165"/>
      <c r="AQ110" s="165"/>
      <c r="AR110" s="125">
        <f t="shared" si="21"/>
        <v>1418000</v>
      </c>
      <c r="AS110" s="125">
        <f t="shared" si="17"/>
        <v>1418000</v>
      </c>
      <c r="AT110" s="191" t="s">
        <v>446</v>
      </c>
      <c r="AU110" s="167"/>
      <c r="AV110" s="167"/>
      <c r="AW110" s="249"/>
      <c r="AX110" s="113"/>
      <c r="AY110" s="135">
        <v>44104</v>
      </c>
      <c r="AZ110" s="23"/>
      <c r="BA110" s="135"/>
      <c r="BB110" s="125">
        <f t="shared" si="18"/>
        <v>1418000</v>
      </c>
    </row>
    <row r="111" spans="2:55" ht="12" customHeight="1" x14ac:dyDescent="0.35">
      <c r="B111" s="138" t="s">
        <v>433</v>
      </c>
      <c r="C111" s="146" t="s">
        <v>447</v>
      </c>
      <c r="D111" s="139" t="s">
        <v>448</v>
      </c>
      <c r="E111" s="140">
        <v>6608</v>
      </c>
      <c r="F111" s="141" t="s">
        <v>149</v>
      </c>
      <c r="G111" s="157" t="s">
        <v>79</v>
      </c>
      <c r="H111" s="157" t="s">
        <v>15</v>
      </c>
      <c r="I111" s="143" t="s">
        <v>176</v>
      </c>
      <c r="J111" s="143">
        <v>5114</v>
      </c>
      <c r="K111" s="144" t="s">
        <v>195</v>
      </c>
      <c r="L111" s="118" t="str">
        <f t="shared" si="13"/>
        <v>CML-5114(020)</v>
      </c>
      <c r="M111" s="145" t="s">
        <v>75</v>
      </c>
      <c r="N111" s="146" t="s">
        <v>449</v>
      </c>
      <c r="O111" s="122"/>
      <c r="P111" s="122"/>
      <c r="Q111" s="148"/>
      <c r="R111" s="122"/>
      <c r="S111" s="122">
        <v>44375</v>
      </c>
      <c r="T111" s="135">
        <v>43656</v>
      </c>
      <c r="U111" s="135"/>
      <c r="V111" s="122">
        <v>44227</v>
      </c>
      <c r="W111" s="125">
        <f t="shared" si="14"/>
        <v>501000</v>
      </c>
      <c r="X111" s="150"/>
      <c r="Y111" s="149"/>
      <c r="Z111" s="127">
        <f t="shared" si="15"/>
        <v>0</v>
      </c>
      <c r="AA111" s="128"/>
      <c r="AB111" s="150"/>
      <c r="AC111" s="150"/>
      <c r="AD111" s="150"/>
      <c r="AE111" s="150"/>
      <c r="AF111" s="150"/>
      <c r="AG111" s="125">
        <f t="shared" si="19"/>
        <v>0</v>
      </c>
      <c r="AH111" s="148"/>
      <c r="AI111" s="150"/>
      <c r="AJ111" s="150">
        <v>501000</v>
      </c>
      <c r="AK111" s="127">
        <f t="shared" si="16"/>
        <v>501000</v>
      </c>
      <c r="AL111" s="150"/>
      <c r="AM111" s="150"/>
      <c r="AN111" s="150"/>
      <c r="AO111" s="150"/>
      <c r="AP111" s="150"/>
      <c r="AQ111" s="150"/>
      <c r="AR111" s="125">
        <f t="shared" si="21"/>
        <v>501000</v>
      </c>
      <c r="AS111" s="125">
        <f t="shared" si="17"/>
        <v>501000</v>
      </c>
      <c r="AT111" s="132" t="s">
        <v>450</v>
      </c>
      <c r="AU111" s="152"/>
      <c r="AV111" s="153"/>
      <c r="AW111" s="154"/>
      <c r="AX111" s="113"/>
      <c r="AY111" s="135">
        <v>44104</v>
      </c>
      <c r="AZ111" s="23"/>
      <c r="BA111" s="135"/>
      <c r="BB111" s="125">
        <f t="shared" si="18"/>
        <v>501000</v>
      </c>
      <c r="BC111" s="250"/>
    </row>
    <row r="112" spans="2:55" ht="13.4" customHeight="1" x14ac:dyDescent="0.35">
      <c r="B112" s="138" t="s">
        <v>433</v>
      </c>
      <c r="C112" s="336" t="s">
        <v>451</v>
      </c>
      <c r="D112" s="251" t="s">
        <v>157</v>
      </c>
      <c r="E112" s="252">
        <v>5253</v>
      </c>
      <c r="F112" s="253" t="s">
        <v>452</v>
      </c>
      <c r="G112" s="254" t="s">
        <v>159</v>
      </c>
      <c r="H112" s="254" t="s">
        <v>160</v>
      </c>
      <c r="I112" s="255" t="s">
        <v>161</v>
      </c>
      <c r="J112" s="255">
        <v>5920</v>
      </c>
      <c r="K112" s="256" t="s">
        <v>453</v>
      </c>
      <c r="L112" s="118" t="str">
        <f t="shared" si="13"/>
        <v>STPLZ-5920(059)</v>
      </c>
      <c r="M112" s="257" t="s">
        <v>75</v>
      </c>
      <c r="N112" s="258" t="s">
        <v>454</v>
      </c>
      <c r="O112" s="259"/>
      <c r="P112" s="259"/>
      <c r="Q112" s="260" t="s">
        <v>455</v>
      </c>
      <c r="R112" s="261">
        <v>44074</v>
      </c>
      <c r="S112" s="259">
        <v>44074</v>
      </c>
      <c r="T112" s="259"/>
      <c r="U112" s="262">
        <v>43585</v>
      </c>
      <c r="V112" s="259">
        <v>43405</v>
      </c>
      <c r="W112" s="125">
        <f t="shared" si="14"/>
        <v>3259451</v>
      </c>
      <c r="X112" s="263"/>
      <c r="Y112" s="263"/>
      <c r="Z112" s="127">
        <f t="shared" si="15"/>
        <v>0</v>
      </c>
      <c r="AA112" s="264"/>
      <c r="AB112" s="265">
        <f>1229020</f>
        <v>1229020</v>
      </c>
      <c r="AC112" s="266"/>
      <c r="AD112" s="266"/>
      <c r="AE112" s="266"/>
      <c r="AF112" s="266"/>
      <c r="AG112" s="125">
        <f t="shared" si="19"/>
        <v>1229020</v>
      </c>
      <c r="AH112" s="267"/>
      <c r="AI112" s="268"/>
      <c r="AJ112" s="268"/>
      <c r="AK112" s="131">
        <f t="shared" si="16"/>
        <v>0</v>
      </c>
      <c r="AL112" s="268"/>
      <c r="AM112" s="269">
        <f>4488471</f>
        <v>4488471</v>
      </c>
      <c r="AN112" s="270"/>
      <c r="AO112" s="270"/>
      <c r="AP112" s="270"/>
      <c r="AQ112" s="270"/>
      <c r="AR112" s="212">
        <f t="shared" si="21"/>
        <v>4488471</v>
      </c>
      <c r="AS112" s="125">
        <f t="shared" si="17"/>
        <v>3259451</v>
      </c>
      <c r="AT112" s="271"/>
      <c r="AU112" s="272"/>
      <c r="AV112" s="273"/>
      <c r="AW112" s="274"/>
      <c r="AX112" s="275"/>
      <c r="AY112" s="135">
        <v>43739</v>
      </c>
      <c r="AZ112" s="23"/>
      <c r="BA112" s="276"/>
      <c r="BB112" s="125">
        <f t="shared" si="18"/>
        <v>4488471</v>
      </c>
    </row>
    <row r="113" spans="2:54" ht="13.4" customHeight="1" x14ac:dyDescent="0.35">
      <c r="B113" s="337" t="s">
        <v>433</v>
      </c>
      <c r="C113" s="336" t="s">
        <v>451</v>
      </c>
      <c r="D113" s="251" t="s">
        <v>157</v>
      </c>
      <c r="E113" s="252">
        <v>5242</v>
      </c>
      <c r="F113" s="253" t="s">
        <v>456</v>
      </c>
      <c r="G113" s="254" t="s">
        <v>159</v>
      </c>
      <c r="H113" s="254" t="s">
        <v>160</v>
      </c>
      <c r="I113" s="255" t="s">
        <v>161</v>
      </c>
      <c r="J113" s="255">
        <v>5920</v>
      </c>
      <c r="K113" s="256" t="s">
        <v>457</v>
      </c>
      <c r="L113" s="118" t="str">
        <f t="shared" si="13"/>
        <v>STPLZ-5920(137)</v>
      </c>
      <c r="M113" s="257" t="s">
        <v>75</v>
      </c>
      <c r="N113" s="258" t="s">
        <v>458</v>
      </c>
      <c r="O113" s="259"/>
      <c r="P113" s="259"/>
      <c r="Q113" s="260" t="s">
        <v>459</v>
      </c>
      <c r="R113" s="261">
        <v>43971</v>
      </c>
      <c r="S113" s="259">
        <v>44439</v>
      </c>
      <c r="T113" s="259"/>
      <c r="U113" s="259">
        <v>44105</v>
      </c>
      <c r="V113" s="259">
        <v>43770</v>
      </c>
      <c r="W113" s="277">
        <f t="shared" si="14"/>
        <v>3718260</v>
      </c>
      <c r="X113" s="263"/>
      <c r="Y113" s="263"/>
      <c r="Z113" s="263">
        <f t="shared" si="15"/>
        <v>0</v>
      </c>
      <c r="AA113" s="264"/>
      <c r="AB113" s="265"/>
      <c r="AC113" s="266"/>
      <c r="AD113" s="266"/>
      <c r="AE113" s="266"/>
      <c r="AF113" s="266"/>
      <c r="AG113" s="277">
        <f t="shared" si="19"/>
        <v>0</v>
      </c>
      <c r="AH113" s="267"/>
      <c r="AI113" s="268"/>
      <c r="AJ113" s="268"/>
      <c r="AK113" s="268">
        <f t="shared" si="16"/>
        <v>0</v>
      </c>
      <c r="AL113" s="268"/>
      <c r="AM113" s="269">
        <v>3718260</v>
      </c>
      <c r="AN113" s="270"/>
      <c r="AO113" s="270"/>
      <c r="AP113" s="270"/>
      <c r="AQ113" s="270"/>
      <c r="AR113" s="278">
        <f t="shared" si="21"/>
        <v>3718260</v>
      </c>
      <c r="AS113" s="278">
        <f t="shared" si="17"/>
        <v>3718260</v>
      </c>
      <c r="AT113" s="271"/>
      <c r="AU113" s="272"/>
      <c r="AV113" s="273"/>
      <c r="AW113" s="274"/>
      <c r="AX113" s="275"/>
      <c r="AY113" s="276">
        <v>43739</v>
      </c>
      <c r="AZ113" s="23"/>
      <c r="BA113" s="276"/>
      <c r="BB113" s="277">
        <f t="shared" si="18"/>
        <v>3718260</v>
      </c>
    </row>
    <row r="114" spans="2:54" ht="13.4" customHeight="1" x14ac:dyDescent="0.35">
      <c r="B114" s="138" t="s">
        <v>433</v>
      </c>
      <c r="C114" s="214" t="s">
        <v>460</v>
      </c>
      <c r="D114" s="139" t="s">
        <v>461</v>
      </c>
      <c r="E114" s="140">
        <v>6313</v>
      </c>
      <c r="F114" s="205" t="s">
        <v>78</v>
      </c>
      <c r="G114" s="142" t="s">
        <v>79</v>
      </c>
      <c r="H114" s="142" t="s">
        <v>14</v>
      </c>
      <c r="I114" s="143" t="s">
        <v>176</v>
      </c>
      <c r="J114" s="143">
        <v>5472</v>
      </c>
      <c r="K114" s="144" t="s">
        <v>155</v>
      </c>
      <c r="L114" s="118" t="str">
        <f t="shared" si="13"/>
        <v>CML-5472(021)</v>
      </c>
      <c r="M114" s="207" t="s">
        <v>75</v>
      </c>
      <c r="N114" s="174" t="s">
        <v>462</v>
      </c>
      <c r="O114" s="122"/>
      <c r="P114" s="122"/>
      <c r="Q114" s="279"/>
      <c r="R114" s="122"/>
      <c r="S114" s="122">
        <v>44228</v>
      </c>
      <c r="T114" s="122">
        <v>43678</v>
      </c>
      <c r="U114" s="122"/>
      <c r="V114" s="122">
        <v>44227</v>
      </c>
      <c r="W114" s="277">
        <f t="shared" si="14"/>
        <v>3000000</v>
      </c>
      <c r="X114" s="280"/>
      <c r="Y114" s="127"/>
      <c r="Z114" s="263">
        <f t="shared" si="15"/>
        <v>0</v>
      </c>
      <c r="AA114" s="128"/>
      <c r="AB114" s="126"/>
      <c r="AC114" s="126"/>
      <c r="AD114" s="126"/>
      <c r="AE114" s="126"/>
      <c r="AF114" s="126"/>
      <c r="AG114" s="277">
        <f t="shared" si="19"/>
        <v>0</v>
      </c>
      <c r="AH114" s="148"/>
      <c r="AI114" s="131">
        <v>3000000</v>
      </c>
      <c r="AJ114" s="131"/>
      <c r="AK114" s="268">
        <f t="shared" si="16"/>
        <v>3000000</v>
      </c>
      <c r="AL114" s="131"/>
      <c r="AM114" s="130"/>
      <c r="AN114" s="130"/>
      <c r="AO114" s="130"/>
      <c r="AP114" s="130"/>
      <c r="AQ114" s="130"/>
      <c r="AR114" s="278">
        <f t="shared" si="21"/>
        <v>3000000</v>
      </c>
      <c r="AS114" s="278">
        <f t="shared" si="17"/>
        <v>3000000</v>
      </c>
      <c r="AT114" s="186" t="s">
        <v>463</v>
      </c>
      <c r="AU114" s="147"/>
      <c r="AV114" s="216"/>
      <c r="AW114" s="154"/>
      <c r="AX114" s="113"/>
      <c r="AY114" s="135">
        <v>44013</v>
      </c>
      <c r="AZ114" s="281"/>
      <c r="BA114" s="135"/>
      <c r="BB114" s="277">
        <f t="shared" si="18"/>
        <v>3000000</v>
      </c>
    </row>
    <row r="115" spans="2:54" ht="13.4" customHeight="1" x14ac:dyDescent="0.35">
      <c r="B115" s="138"/>
      <c r="C115" s="214"/>
      <c r="D115" s="139"/>
      <c r="E115" s="140"/>
      <c r="F115" s="205"/>
      <c r="G115" s="282"/>
      <c r="H115" s="282"/>
      <c r="I115" s="143"/>
      <c r="J115" s="143"/>
      <c r="K115" s="144"/>
      <c r="L115" s="118"/>
      <c r="M115" s="207"/>
      <c r="N115" s="174"/>
      <c r="O115" s="122"/>
      <c r="P115" s="122"/>
      <c r="Q115" s="279"/>
      <c r="R115" s="122"/>
      <c r="S115" s="122"/>
      <c r="T115" s="122"/>
      <c r="U115" s="122"/>
      <c r="V115" s="122"/>
      <c r="W115" s="125"/>
      <c r="X115" s="127"/>
      <c r="Y115" s="127"/>
      <c r="Z115" s="127"/>
      <c r="AA115" s="128"/>
      <c r="AB115" s="126"/>
      <c r="AC115" s="126"/>
      <c r="AD115" s="126"/>
      <c r="AE115" s="126"/>
      <c r="AF115" s="126"/>
      <c r="AG115" s="125"/>
      <c r="AH115" s="148"/>
      <c r="AI115" s="131"/>
      <c r="AJ115" s="131"/>
      <c r="AK115" s="131"/>
      <c r="AL115" s="131"/>
      <c r="AM115" s="130"/>
      <c r="AN115" s="130"/>
      <c r="AO115" s="130"/>
      <c r="AP115" s="130"/>
      <c r="AQ115" s="130"/>
      <c r="AR115" s="212"/>
      <c r="AS115" s="212"/>
      <c r="AT115" s="186"/>
      <c r="AU115" s="147"/>
      <c r="AV115" s="216"/>
      <c r="AW115" s="154"/>
      <c r="AX115" s="113"/>
      <c r="AY115" s="135"/>
      <c r="AZ115" s="281"/>
      <c r="BA115" s="135"/>
      <c r="BB115" s="125"/>
    </row>
    <row r="116" spans="2:54" ht="13.4" customHeight="1" x14ac:dyDescent="0.35">
      <c r="B116" s="283"/>
      <c r="C116" s="284"/>
      <c r="D116" s="285"/>
      <c r="E116" s="286"/>
      <c r="F116" s="287"/>
      <c r="G116" s="285"/>
      <c r="H116" s="285"/>
      <c r="I116" s="285"/>
      <c r="J116" s="285"/>
      <c r="K116" s="288"/>
      <c r="L116" s="289"/>
      <c r="M116" s="285"/>
      <c r="N116" s="290"/>
      <c r="O116" s="284"/>
      <c r="P116" s="284"/>
      <c r="Q116" s="284"/>
      <c r="R116" s="291"/>
      <c r="S116" s="291"/>
      <c r="T116" s="292"/>
      <c r="U116" s="292"/>
      <c r="V116" s="293"/>
      <c r="W116" s="294">
        <f t="shared" si="14"/>
        <v>283786620.48212731</v>
      </c>
      <c r="X116" s="295">
        <f>SUM(X7:X115)</f>
        <v>0</v>
      </c>
      <c r="Y116" s="296">
        <f>SUM(Y7:Y115)</f>
        <v>0</v>
      </c>
      <c r="Z116" s="297">
        <f t="shared" si="15"/>
        <v>0</v>
      </c>
      <c r="AA116" s="296">
        <f t="shared" ref="AA116:AS116" si="22">SUM(AA7:AA115)</f>
        <v>0</v>
      </c>
      <c r="AB116" s="295">
        <f t="shared" si="22"/>
        <v>1229020</v>
      </c>
      <c r="AC116" s="295">
        <f t="shared" si="22"/>
        <v>0</v>
      </c>
      <c r="AD116" s="295">
        <f t="shared" si="22"/>
        <v>0</v>
      </c>
      <c r="AE116" s="295">
        <f t="shared" si="22"/>
        <v>0</v>
      </c>
      <c r="AF116" s="295">
        <f t="shared" si="22"/>
        <v>0</v>
      </c>
      <c r="AG116" s="295">
        <f t="shared" si="22"/>
        <v>1229020</v>
      </c>
      <c r="AH116" s="295">
        <f t="shared" si="22"/>
        <v>0</v>
      </c>
      <c r="AI116" s="295">
        <f t="shared" si="22"/>
        <v>66690353</v>
      </c>
      <c r="AJ116" s="295">
        <f t="shared" si="22"/>
        <v>22876360</v>
      </c>
      <c r="AK116" s="295">
        <f t="shared" si="22"/>
        <v>89566713</v>
      </c>
      <c r="AL116" s="295">
        <f t="shared" si="22"/>
        <v>11965163</v>
      </c>
      <c r="AM116" s="295">
        <f t="shared" si="22"/>
        <v>43476251.482127286</v>
      </c>
      <c r="AN116" s="295">
        <f t="shared" si="22"/>
        <v>96779000</v>
      </c>
      <c r="AO116" s="295">
        <f t="shared" si="22"/>
        <v>43065000</v>
      </c>
      <c r="AP116" s="295">
        <f t="shared" si="22"/>
        <v>0</v>
      </c>
      <c r="AQ116" s="295">
        <f t="shared" si="22"/>
        <v>163513</v>
      </c>
      <c r="AR116" s="295">
        <f t="shared" si="22"/>
        <v>285015640.48212731</v>
      </c>
      <c r="AS116" s="295">
        <f t="shared" si="22"/>
        <v>283786620.48212731</v>
      </c>
      <c r="AT116" s="284"/>
      <c r="AU116" s="284"/>
      <c r="AV116" s="284"/>
      <c r="AW116" s="284"/>
      <c r="AX116" s="298"/>
      <c r="AY116" s="299"/>
      <c r="AZ116" s="23"/>
      <c r="BA116" s="299"/>
      <c r="BB116" s="295">
        <f>SUM(BB7:BB115)</f>
        <v>285015640.48212731</v>
      </c>
    </row>
    <row r="117" spans="2:54" ht="13.4" customHeight="1" x14ac:dyDescent="0.35">
      <c r="B117" s="300" t="str">
        <f ca="1">CELL("filename")</f>
        <v>J:\PROJECT\Funding\T5-FAST\STP-CMAQ\Obligations and Delivery\Annual Obligation Plans\FY 2020-21\[FFY 2020-21 Annual Obligation Plan.xlsx]FFY 2020-21 9.28</v>
      </c>
      <c r="C117" s="301"/>
      <c r="D117" s="302"/>
      <c r="E117" s="303"/>
      <c r="F117" s="304"/>
      <c r="I117" s="305"/>
      <c r="J117" s="305"/>
      <c r="K117" s="306"/>
      <c r="L117" s="305"/>
      <c r="M117" s="100"/>
      <c r="N117" s="307"/>
      <c r="O117" s="308"/>
      <c r="P117" s="308"/>
      <c r="Q117" s="308"/>
      <c r="R117" s="309"/>
      <c r="S117" s="309"/>
      <c r="T117" s="310"/>
      <c r="U117" s="310"/>
      <c r="V117" s="309"/>
      <c r="X117" s="311"/>
      <c r="Y117" s="311"/>
      <c r="Z117" s="312"/>
      <c r="AA117" s="313"/>
      <c r="AB117" s="313"/>
      <c r="AC117" s="313"/>
      <c r="AD117" s="313"/>
      <c r="AE117" s="313"/>
      <c r="AF117" s="313"/>
      <c r="AG117" s="313"/>
      <c r="AH117" s="310"/>
      <c r="AI117" s="314">
        <f>AI2-AI116</f>
        <v>35047658</v>
      </c>
      <c r="AJ117" s="315">
        <f>AJ2-AJ5</f>
        <v>50207348</v>
      </c>
      <c r="AK117" s="316">
        <f>AI117+AJ117</f>
        <v>85255006</v>
      </c>
      <c r="AL117" s="313"/>
      <c r="AM117" s="313"/>
      <c r="AN117" s="313"/>
      <c r="AO117" s="23"/>
      <c r="AP117" s="23"/>
      <c r="AQ117" s="23"/>
      <c r="AR117" s="23"/>
      <c r="AS117" s="23"/>
      <c r="AT117" s="317"/>
      <c r="AU117" s="318"/>
      <c r="AV117" s="318"/>
      <c r="AW117" s="319"/>
      <c r="AX117" s="100"/>
      <c r="AY117" s="305"/>
      <c r="AZ117" s="23"/>
      <c r="BA117" s="23"/>
      <c r="BB117" s="23"/>
    </row>
    <row r="118" spans="2:54" ht="13.4" customHeight="1" x14ac:dyDescent="0.35">
      <c r="B118">
        <f>COUNTA(B7:B115)</f>
        <v>108</v>
      </c>
      <c r="O118" s="320"/>
      <c r="P118" s="320"/>
      <c r="Q118" s="320"/>
      <c r="R118" s="320"/>
      <c r="S118" s="320"/>
      <c r="T118" s="320"/>
      <c r="U118" s="320"/>
      <c r="V118" s="321"/>
      <c r="W118" s="320"/>
      <c r="X118" s="320"/>
      <c r="Y118" s="320"/>
      <c r="Z118" s="320"/>
      <c r="AA118" s="320"/>
      <c r="AB118" s="320"/>
      <c r="AC118" s="320"/>
      <c r="AD118" s="320"/>
      <c r="AE118" s="320"/>
      <c r="AF118" s="320"/>
      <c r="AG118" s="313"/>
      <c r="AI118" s="313"/>
      <c r="AJ118" s="313"/>
      <c r="AK118" s="313"/>
      <c r="AL118" s="320"/>
      <c r="AM118" s="320"/>
      <c r="AO118" s="320"/>
      <c r="AP118" s="320"/>
      <c r="AQ118" s="320"/>
    </row>
    <row r="119" spans="2:54" ht="13.4" customHeight="1" x14ac:dyDescent="0.35">
      <c r="B119" s="159" t="s">
        <v>464</v>
      </c>
      <c r="C119" s="159"/>
      <c r="O119" s="320"/>
      <c r="P119" s="320"/>
      <c r="Q119" s="320"/>
      <c r="R119" s="320"/>
      <c r="S119" s="320"/>
      <c r="T119" s="320"/>
      <c r="U119" s="320"/>
      <c r="V119" s="321"/>
      <c r="W119" s="320"/>
      <c r="X119" s="322"/>
      <c r="Y119" s="322"/>
      <c r="Z119" s="322">
        <v>106856993</v>
      </c>
      <c r="AA119" s="320"/>
      <c r="AB119" s="320"/>
      <c r="AC119" s="320"/>
      <c r="AD119" s="320"/>
      <c r="AE119" s="320"/>
      <c r="AF119" s="320"/>
      <c r="AG119" s="313"/>
      <c r="AI119" s="311"/>
      <c r="AJ119" s="311"/>
      <c r="AK119" s="311"/>
      <c r="AL119" s="320"/>
      <c r="AM119" s="320"/>
      <c r="AO119" s="320"/>
      <c r="AP119" s="320"/>
      <c r="AQ119" s="320"/>
    </row>
    <row r="120" spans="2:54" ht="13.4" customHeight="1" x14ac:dyDescent="0.35">
      <c r="B120" s="323" t="s">
        <v>465</v>
      </c>
      <c r="O120" s="320"/>
      <c r="P120" s="320"/>
      <c r="Q120" s="320"/>
      <c r="R120" s="320"/>
      <c r="S120" s="320"/>
      <c r="T120" s="320"/>
      <c r="U120" s="320"/>
      <c r="V120" s="321"/>
      <c r="W120" s="322">
        <v>2006820</v>
      </c>
      <c r="X120" s="320"/>
      <c r="Y120" s="322" t="e">
        <f>W27+#REF!+#REF!+#REF!+#REF!+W111</f>
        <v>#REF!</v>
      </c>
      <c r="Z120" s="322">
        <f>Z119-Z5</f>
        <v>106856993</v>
      </c>
      <c r="AA120" s="320"/>
      <c r="AB120" s="320"/>
      <c r="AC120" s="320"/>
      <c r="AD120" s="320"/>
      <c r="AE120" s="320"/>
      <c r="AF120" s="320"/>
      <c r="AG120" s="313"/>
      <c r="AI120" s="313"/>
      <c r="AJ120" s="313"/>
      <c r="AK120" s="313"/>
      <c r="AL120" s="320"/>
      <c r="AM120" s="320"/>
      <c r="AO120" s="320"/>
      <c r="AP120" s="320"/>
      <c r="AQ120" s="320"/>
    </row>
    <row r="121" spans="2:54" ht="13.4" customHeight="1" x14ac:dyDescent="0.35">
      <c r="B121" s="324" t="s">
        <v>466</v>
      </c>
      <c r="C121" s="137"/>
      <c r="O121" s="320"/>
      <c r="P121" s="320"/>
      <c r="Q121" s="320"/>
      <c r="R121" s="320"/>
      <c r="S121" s="320"/>
      <c r="T121" s="320"/>
      <c r="U121" s="320"/>
      <c r="V121" s="321"/>
      <c r="W121" s="320"/>
      <c r="X121" s="322"/>
      <c r="Y121" s="322">
        <v>25000000</v>
      </c>
      <c r="Z121" s="322"/>
      <c r="AA121" s="320"/>
      <c r="AB121" s="320"/>
      <c r="AC121" s="320"/>
      <c r="AD121" s="320"/>
      <c r="AE121" s="320"/>
      <c r="AF121" s="320"/>
      <c r="AG121" s="313"/>
      <c r="AI121" s="311"/>
      <c r="AJ121" s="311"/>
      <c r="AK121" s="311"/>
      <c r="AL121" s="320"/>
      <c r="AM121" s="320"/>
      <c r="AO121" s="320"/>
      <c r="AP121" s="320"/>
      <c r="AQ121" s="320"/>
      <c r="AS121" s="178" t="s">
        <v>467</v>
      </c>
    </row>
    <row r="122" spans="2:54" ht="13.4" customHeight="1" x14ac:dyDescent="0.35">
      <c r="B122" s="325" t="s">
        <v>468</v>
      </c>
      <c r="C122" s="325"/>
      <c r="D122" s="325"/>
      <c r="E122" s="325"/>
      <c r="F122" s="325"/>
      <c r="O122" s="320"/>
      <c r="P122" s="320"/>
      <c r="Q122" s="320"/>
      <c r="R122" s="320"/>
      <c r="S122" s="320"/>
      <c r="T122" s="320"/>
      <c r="U122" s="320"/>
      <c r="V122" s="326" t="e">
        <f>X122+W122</f>
        <v>#REF!</v>
      </c>
      <c r="W122" s="322" t="e">
        <f>#REF!+W16+#REF!+#REF!+#REF!+#REF!+#REF!+#REF!+#REF!+#REF!</f>
        <v>#REF!</v>
      </c>
      <c r="X122" s="322" t="e">
        <f>#REF!+X16+#REF!+#REF!+#REF!+#REF!+#REF!+#REF!+#REF!+#REF!</f>
        <v>#REF!</v>
      </c>
      <c r="Y122" s="322" t="e">
        <f>#REF!+Y16+#REF!+#REF!+#REF!+#REF!+#REF!+#REF!+#REF!+#REF!</f>
        <v>#REF!</v>
      </c>
      <c r="Z122" s="322" t="e">
        <f>W122+X122+Y122</f>
        <v>#REF!</v>
      </c>
      <c r="AA122" s="320"/>
      <c r="AB122" s="320"/>
      <c r="AC122" s="320"/>
      <c r="AD122" s="320"/>
      <c r="AE122" s="320"/>
      <c r="AF122" s="320"/>
      <c r="AG122" s="313"/>
      <c r="AI122" s="313"/>
      <c r="AJ122" s="313"/>
      <c r="AK122" s="313"/>
      <c r="AL122" s="320"/>
      <c r="AM122" s="320"/>
      <c r="AO122" s="320"/>
      <c r="AP122" s="320"/>
      <c r="AQ122" s="320"/>
    </row>
    <row r="123" spans="2:54" ht="13.4" customHeight="1" x14ac:dyDescent="0.35">
      <c r="B123" s="327" t="s">
        <v>469</v>
      </c>
      <c r="C123" s="327"/>
      <c r="D123" s="327"/>
      <c r="E123" s="327"/>
      <c r="F123" s="327"/>
      <c r="G123" s="327"/>
      <c r="O123" s="320"/>
      <c r="P123" s="320"/>
      <c r="Q123" s="320"/>
      <c r="R123" s="320"/>
      <c r="S123" s="320"/>
      <c r="T123" s="320"/>
      <c r="U123" s="320"/>
      <c r="V123" s="321"/>
      <c r="W123" s="320"/>
      <c r="X123" s="322"/>
      <c r="Y123" s="322">
        <f>Y5</f>
        <v>0</v>
      </c>
      <c r="Z123" s="322"/>
      <c r="AA123" s="320"/>
      <c r="AB123" s="320"/>
      <c r="AC123" s="320"/>
      <c r="AD123" s="320"/>
      <c r="AE123" s="320"/>
      <c r="AF123" s="320"/>
      <c r="AG123" s="313"/>
      <c r="AI123" s="311"/>
      <c r="AJ123" s="311"/>
      <c r="AK123" s="311"/>
      <c r="AL123" s="320"/>
      <c r="AM123" s="320"/>
      <c r="AO123" s="320"/>
      <c r="AP123" s="320"/>
      <c r="AQ123" s="320"/>
    </row>
    <row r="124" spans="2:54" ht="13.4" customHeight="1" x14ac:dyDescent="0.35">
      <c r="B124" s="202" t="s">
        <v>470</v>
      </c>
      <c r="C124" s="202"/>
      <c r="D124" s="202"/>
      <c r="E124" s="202"/>
      <c r="O124" s="320"/>
      <c r="P124" s="320"/>
      <c r="Q124" s="320"/>
      <c r="R124" s="320"/>
      <c r="S124" s="320"/>
      <c r="V124" s="321"/>
      <c r="X124" s="320"/>
      <c r="Y124" s="322" t="e">
        <f>Y122+Y123</f>
        <v>#REF!</v>
      </c>
      <c r="Z124" s="320"/>
      <c r="AA124" s="320"/>
      <c r="AB124" s="320"/>
      <c r="AC124" s="320"/>
      <c r="AD124" s="320"/>
      <c r="AE124" s="320"/>
      <c r="AF124" s="320"/>
      <c r="AG124" s="313"/>
      <c r="AI124" s="313"/>
      <c r="AJ124" s="313"/>
      <c r="AK124" s="313"/>
      <c r="AL124" s="320"/>
      <c r="AM124" s="320"/>
      <c r="AO124" s="320"/>
      <c r="AP124" s="320"/>
      <c r="AQ124" s="320"/>
    </row>
    <row r="125" spans="2:54" ht="13.4" customHeight="1" x14ac:dyDescent="0.35">
      <c r="B125" s="161" t="s">
        <v>471</v>
      </c>
      <c r="C125" s="161"/>
      <c r="O125" s="320"/>
      <c r="P125" s="320"/>
      <c r="Q125" s="320"/>
      <c r="R125" s="320"/>
      <c r="S125" s="320"/>
      <c r="V125" s="321"/>
      <c r="W125" s="328" t="e">
        <f>#REF!+#REF!+#REF!+#REF!+#REF!+#REF!</f>
        <v>#REF!</v>
      </c>
      <c r="X125" s="322"/>
      <c r="Y125" s="329" t="e">
        <f>Y124/Y2</f>
        <v>#REF!</v>
      </c>
      <c r="Z125" s="322"/>
      <c r="AA125" s="320"/>
      <c r="AB125" s="320"/>
      <c r="AC125" s="320"/>
      <c r="AD125" s="320"/>
      <c r="AE125" s="320"/>
      <c r="AF125" s="320"/>
      <c r="AG125" s="313"/>
      <c r="AI125" s="311"/>
      <c r="AJ125" s="311"/>
      <c r="AK125" s="311"/>
      <c r="AL125" s="320"/>
      <c r="AM125" s="320"/>
      <c r="AO125" s="320"/>
      <c r="AP125" s="320"/>
      <c r="AQ125" s="320"/>
    </row>
    <row r="126" spans="2:54" ht="13.4" customHeight="1" x14ac:dyDescent="0.35">
      <c r="O126" s="320"/>
      <c r="P126" s="320"/>
      <c r="Q126" s="320"/>
      <c r="R126" s="320"/>
      <c r="S126" s="320"/>
      <c r="V126" s="321"/>
      <c r="X126" s="320"/>
      <c r="Y126" s="320"/>
      <c r="Z126" s="320"/>
      <c r="AA126" s="320"/>
      <c r="AB126" s="320"/>
      <c r="AC126" s="320"/>
      <c r="AD126" s="320"/>
      <c r="AE126" s="320"/>
      <c r="AF126" s="320"/>
      <c r="AG126" s="313"/>
      <c r="AI126" s="313"/>
      <c r="AJ126" s="313"/>
      <c r="AK126" s="313"/>
      <c r="AL126" s="320"/>
      <c r="AM126" s="320"/>
      <c r="AO126" s="320"/>
      <c r="AP126" s="320"/>
      <c r="AQ126" s="320"/>
    </row>
    <row r="127" spans="2:54" ht="13.4" customHeight="1" x14ac:dyDescent="0.35">
      <c r="O127" s="320"/>
      <c r="P127" s="320"/>
      <c r="Q127" s="320"/>
      <c r="R127" s="320"/>
      <c r="S127" s="320"/>
      <c r="V127" s="321"/>
      <c r="W127" s="322"/>
      <c r="X127" s="322"/>
      <c r="Y127" s="322"/>
      <c r="Z127" s="322"/>
      <c r="AA127" s="320"/>
      <c r="AB127" s="320"/>
      <c r="AC127" s="320"/>
      <c r="AD127" s="320"/>
      <c r="AE127" s="320"/>
      <c r="AF127" s="320"/>
      <c r="AG127" s="313"/>
      <c r="AI127" s="313"/>
      <c r="AJ127" s="313"/>
      <c r="AK127" s="313"/>
      <c r="AL127" s="320"/>
      <c r="AM127" s="320"/>
      <c r="AO127" s="320"/>
      <c r="AP127" s="320"/>
      <c r="AQ127" s="320"/>
    </row>
    <row r="128" spans="2:54" ht="13.4" customHeight="1" x14ac:dyDescent="0.35">
      <c r="O128" s="320"/>
      <c r="P128" s="320"/>
      <c r="Q128" s="320"/>
      <c r="R128" s="320"/>
      <c r="S128" s="320"/>
      <c r="V128" s="320"/>
      <c r="X128" s="320"/>
      <c r="Y128" s="322" t="e">
        <f>Y5+W125</f>
        <v>#REF!</v>
      </c>
      <c r="Z128" s="320"/>
      <c r="AA128" s="320"/>
      <c r="AB128" s="320"/>
      <c r="AC128" s="320"/>
      <c r="AD128" s="320"/>
      <c r="AE128" s="320"/>
      <c r="AF128" s="320"/>
      <c r="AG128" s="320"/>
      <c r="AI128" s="320"/>
      <c r="AJ128" s="320"/>
      <c r="AK128" s="320"/>
      <c r="AL128" s="320"/>
      <c r="AM128" s="320"/>
      <c r="AO128" s="320"/>
      <c r="AP128" s="320"/>
      <c r="AQ128" s="320"/>
    </row>
    <row r="129" spans="1:59" ht="13.4" customHeight="1" x14ac:dyDescent="0.35">
      <c r="O129" s="320"/>
      <c r="P129" s="320"/>
      <c r="Q129" s="320"/>
      <c r="R129" s="320"/>
      <c r="S129" s="320"/>
      <c r="V129" s="320"/>
      <c r="X129" s="320"/>
      <c r="Y129" s="320"/>
      <c r="Z129" s="320"/>
      <c r="AA129" s="320"/>
      <c r="AB129" s="320"/>
      <c r="AC129" s="320"/>
      <c r="AD129" s="320"/>
      <c r="AE129" s="320"/>
      <c r="AF129" s="320"/>
      <c r="AG129" s="320"/>
      <c r="AI129" s="320"/>
      <c r="AJ129" s="320"/>
      <c r="AK129" s="320"/>
      <c r="AL129" s="320"/>
      <c r="AM129" s="320"/>
    </row>
    <row r="130" spans="1:59" ht="13.4" customHeight="1" x14ac:dyDescent="0.35">
      <c r="O130" s="320"/>
      <c r="P130" s="320"/>
      <c r="Q130" s="320"/>
      <c r="R130" s="320"/>
      <c r="S130" s="320"/>
      <c r="V130" s="320"/>
      <c r="X130" s="320"/>
      <c r="Y130" s="322" t="e">
        <f>Y2-Y128</f>
        <v>#REF!</v>
      </c>
      <c r="Z130" s="320"/>
      <c r="AA130" s="320"/>
      <c r="AB130" s="320"/>
      <c r="AC130" s="320"/>
      <c r="AD130" s="320"/>
      <c r="AE130" s="320"/>
      <c r="AF130" s="320"/>
      <c r="AG130" s="320"/>
      <c r="AI130" s="320"/>
      <c r="AJ130" s="320"/>
      <c r="AK130" s="320"/>
      <c r="AL130" s="320"/>
      <c r="AM130" s="320"/>
    </row>
    <row r="131" spans="1:59" s="320" customFormat="1" ht="13.4" customHeight="1" x14ac:dyDescent="0.35">
      <c r="A131"/>
      <c r="B131"/>
      <c r="C131"/>
      <c r="D131"/>
      <c r="E131"/>
      <c r="F131"/>
      <c r="G131"/>
      <c r="H131"/>
      <c r="I131"/>
      <c r="J131"/>
      <c r="K131"/>
      <c r="L131"/>
      <c r="M131"/>
      <c r="T131"/>
      <c r="U131"/>
      <c r="W131"/>
      <c r="AH131"/>
      <c r="AO131"/>
      <c r="AP131"/>
      <c r="AQ131"/>
      <c r="AR131"/>
      <c r="AS131"/>
      <c r="AT131"/>
      <c r="AU131"/>
      <c r="AV131"/>
      <c r="AW131"/>
      <c r="AX131"/>
      <c r="AY131"/>
      <c r="AZ131"/>
      <c r="BA131"/>
      <c r="BB131"/>
      <c r="BC131"/>
      <c r="BD131"/>
      <c r="BE131"/>
      <c r="BF131"/>
      <c r="BG131"/>
    </row>
    <row r="132" spans="1:59" s="320" customFormat="1" ht="13.4" customHeight="1" x14ac:dyDescent="0.35">
      <c r="A132"/>
      <c r="B132"/>
      <c r="C132"/>
      <c r="D132"/>
      <c r="E132"/>
      <c r="F132"/>
      <c r="G132"/>
      <c r="H132"/>
      <c r="I132"/>
      <c r="J132"/>
      <c r="K132"/>
      <c r="L132"/>
      <c r="M132"/>
      <c r="T132"/>
      <c r="U132"/>
      <c r="W132"/>
      <c r="Z132" s="320">
        <v>123556965</v>
      </c>
      <c r="AH132"/>
      <c r="AM132"/>
      <c r="AO132"/>
      <c r="AP132"/>
      <c r="AQ132"/>
      <c r="AR132"/>
      <c r="AS132"/>
      <c r="AT132"/>
      <c r="AU132"/>
      <c r="AV132"/>
      <c r="AW132"/>
      <c r="AX132"/>
      <c r="AY132"/>
      <c r="AZ132"/>
      <c r="BA132"/>
      <c r="BB132"/>
      <c r="BC132"/>
      <c r="BD132"/>
      <c r="BE132"/>
      <c r="BF132"/>
      <c r="BG132"/>
    </row>
    <row r="133" spans="1:59" ht="13.4" customHeight="1" x14ac:dyDescent="0.35">
      <c r="W133" s="322" t="e">
        <f>#REF!+#REF!+#REF!+#REF!+#REF!+W27+#REF!+#REF!+#REF!+#REF!+W37+#REF!+#REF!+#REF!+#REF!+#REF!+#REF!+#REF!+#REF!+#REF!+#REF!+W75+W76+#REF!+#REF!+#REF!+#REF!+#REF!+#REF!+#REF!+#REF!+W82+#REF!+#REF!+W106+#REF!+#REF!</f>
        <v>#REF!</v>
      </c>
      <c r="X133" s="322" t="e">
        <f>#REF!+#REF!+#REF!+#REF!+#REF!+X27+#REF!+#REF!+#REF!+#REF!+X37+#REF!+#REF!+#REF!+#REF!+#REF!+#REF!+#REF!+#REF!+#REF!+#REF!+X75+X76+#REF!+#REF!+#REF!+#REF!+#REF!+#REF!+#REF!+#REF!+X82+#REF!+#REF!+X106+#REF!+#REF!</f>
        <v>#REF!</v>
      </c>
      <c r="Y133" s="322" t="e">
        <f>#REF!+#REF!+#REF!+#REF!+#REF!+Y27+#REF!+#REF!+#REF!+#REF!+Y37+#REF!+#REF!+#REF!+#REF!+#REF!+#REF!+#REF!+#REF!+#REF!+#REF!+Y75+Y76+#REF!+#REF!+#REF!+#REF!+#REF!+#REF!+#REF!+#REF!+Y82+#REF!+#REF!+Y106+#REF!+#REF!</f>
        <v>#REF!</v>
      </c>
      <c r="Z133" s="328" t="e">
        <f>W133+X133+Y133</f>
        <v>#REF!</v>
      </c>
    </row>
    <row r="135" spans="1:59" ht="13.4" customHeight="1" x14ac:dyDescent="0.35">
      <c r="Z135" s="328" t="e">
        <f>Z132-Z133</f>
        <v>#REF!</v>
      </c>
    </row>
  </sheetData>
  <autoFilter ref="B6:BB117" xr:uid="{00000000-0009-0000-0000-000000000000}"/>
  <mergeCells count="11">
    <mergeCell ref="AX1:AX4"/>
    <mergeCell ref="X1:AF1"/>
    <mergeCell ref="AI1:AQ1"/>
    <mergeCell ref="AU1:AU4"/>
    <mergeCell ref="AV1:AV4"/>
    <mergeCell ref="AW1:AW4"/>
    <mergeCell ref="B3:C3"/>
    <mergeCell ref="O3:P3"/>
    <mergeCell ref="Q3:R3"/>
    <mergeCell ref="S3:T3"/>
    <mergeCell ref="AT3:AT4"/>
  </mergeCells>
  <printOptions horizontalCentered="1"/>
  <pageMargins left="0.5" right="0.5" top="1" bottom="0.5" header="0.5" footer="0.3"/>
  <pageSetup paperSize="17" scale="35" fitToHeight="0" orientation="landscape" verticalDpi="1200" copies="1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FFY 2020-21 9.28</vt:lpstr>
      <vt:lpstr>'FFY 2020-21 9.28'!Print_Area</vt:lpstr>
      <vt:lpstr>'FFY 2020-21 9.28'!Print_Titles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Saelee</dc:creator>
  <cp:lastModifiedBy>John Saelee</cp:lastModifiedBy>
  <dcterms:created xsi:type="dcterms:W3CDTF">2022-10-12T23:46:10Z</dcterms:created>
  <dcterms:modified xsi:type="dcterms:W3CDTF">2022-10-12T23:54:01Z</dcterms:modified>
</cp:coreProperties>
</file>