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mc:AlternateContent xmlns:mc="http://schemas.openxmlformats.org/markup-compatibility/2006">
    <mc:Choice Requires="x15">
      <x15ac:absPath xmlns:x15ac="http://schemas.microsoft.com/office/spreadsheetml/2010/11/ac" url="J:\PROJECT\Funding\TDA~STA Administration\b  Fund Manual &amp; Mailout &amp; WEB\FY 24 Mailout\"/>
    </mc:Choice>
  </mc:AlternateContent>
  <xr:revisionPtr revIDLastSave="0" documentId="13_ncr:1_{23FE9BEB-471C-49E5-A8DE-3142226AC7AC}" xr6:coauthVersionLast="47" xr6:coauthVersionMax="47" xr10:uidLastSave="{00000000-0000-0000-0000-000000000000}"/>
  <bookViews>
    <workbookView xWindow="33720" yWindow="-120" windowWidth="29040" windowHeight="15840" tabRatio="837" activeTab="11" xr2:uid="{00000000-000D-0000-FFFF-FFFF00000000}"/>
  </bookViews>
  <sheets>
    <sheet name="4" sheetId="1" r:id="rId1"/>
    <sheet name="4.5" sheetId="2" r:id="rId2"/>
    <sheet name="8" sheetId="3" r:id="rId3"/>
    <sheet name="A(a)" sheetId="5" r:id="rId4"/>
    <sheet name="A(c)" sheetId="6" r:id="rId5"/>
    <sheet name="A(b)" sheetId="8" r:id="rId6"/>
    <sheet name="F(a)" sheetId="10" r:id="rId7"/>
    <sheet name="F(b)" sheetId="11" r:id="rId8"/>
    <sheet name="F(c)" sheetId="12" r:id="rId9"/>
    <sheet name="G(a)" sheetId="13" r:id="rId10"/>
    <sheet name="G(b)" sheetId="32" r:id="rId11"/>
    <sheet name="H(a)" sheetId="14" r:id="rId12"/>
    <sheet name="H(b)" sheetId="15" r:id="rId13"/>
    <sheet name="H(c)" sheetId="16" r:id="rId14"/>
    <sheet name="I(a)" sheetId="19" r:id="rId15"/>
    <sheet name="I(b)" sheetId="20" r:id="rId16"/>
    <sheet name="I(c)" sheetId="21" r:id="rId17"/>
    <sheet name="I(d)" sheetId="31" r:id="rId18"/>
    <sheet name="J(a)" sheetId="22" r:id="rId19"/>
    <sheet name="J(b)" sheetId="23" r:id="rId20"/>
    <sheet name="1107" sheetId="24" r:id="rId21"/>
    <sheet name="RM2 Certifications" sheetId="34" r:id="rId22"/>
    <sheet name="RM2" sheetId="33" r:id="rId23"/>
    <sheet name="CEQA" sheetId="35" r:id="rId24"/>
    <sheet name="Document X" sheetId="26" r:id="rId25"/>
  </sheets>
  <definedNames>
    <definedName name="_xlnm._FilterDatabase" localSheetId="3" hidden="1">'A(a)'!$Q$7:$Q$35</definedName>
    <definedName name="_xlnm.Print_Area" localSheetId="20">'1107'!$A$1:$D$21</definedName>
    <definedName name="_xlnm.Print_Area" localSheetId="0">'4'!$A$1:$C$48</definedName>
    <definedName name="_xlnm.Print_Area" localSheetId="1">'4.5'!$A$1:$C$42</definedName>
    <definedName name="_xlnm.Print_Area" localSheetId="2">'8'!$A$1:$C$44</definedName>
    <definedName name="_xlnm.Print_Area" localSheetId="3">'A(a)'!$A$1:$E$41</definedName>
    <definedName name="_xlnm.Print_Area" localSheetId="5">'A(b)'!$A$1:$E$79</definedName>
    <definedName name="_xlnm.Print_Area" localSheetId="4">'A(c)'!$A$1:$D$63</definedName>
    <definedName name="_xlnm.Print_Area" localSheetId="23">CEQA!$A$1:$N$26</definedName>
    <definedName name="_xlnm.Print_Area" localSheetId="24">'Document X'!$A$1:$C$15</definedName>
    <definedName name="_xlnm.Print_Area" localSheetId="6">'F(a)'!$A$1:$AI$106</definedName>
    <definedName name="_xlnm.Print_Area" localSheetId="7">'F(b)'!$A$1:$AI$35</definedName>
    <definedName name="_xlnm.Print_Area" localSheetId="8">'F(c)'!$A$1:$G$66</definedName>
    <definedName name="_xlnm.Print_Area" localSheetId="9">'G(a)'!$A$1:$P$46</definedName>
    <definedName name="_xlnm.Print_Area" localSheetId="10">'G(b)'!$A$1:$L$47</definedName>
    <definedName name="_xlnm.Print_Area" localSheetId="11">'H(a)'!$A$1:$D$75</definedName>
    <definedName name="_xlnm.Print_Area" localSheetId="12">'H(b)'!$A$1:$D$63</definedName>
    <definedName name="_xlnm.Print_Area" localSheetId="13">'H(c)'!$A$1:$C$25</definedName>
    <definedName name="_xlnm.Print_Area" localSheetId="14">'I(a)'!$A$1:$D$57</definedName>
    <definedName name="_xlnm.Print_Area" localSheetId="15">'I(b)'!$A$1:$D$52</definedName>
    <definedName name="_xlnm.Print_Area" localSheetId="16">'I(c)'!$A$1:$E$30</definedName>
    <definedName name="_xlnm.Print_Area" localSheetId="18">'J(a)'!$A$1:$E$77</definedName>
    <definedName name="_xlnm.Print_Area" localSheetId="19">'J(b)'!$A$1:$E$43</definedName>
    <definedName name="_xlnm.Print_Area" localSheetId="22">'RM2'!$A$1:$N$59</definedName>
    <definedName name="_xlnm.Print_Titles" localSheetId="20">'1107'!$1:$6</definedName>
    <definedName name="_xlnm.Print_Titles" localSheetId="0">'4'!$1:$7</definedName>
    <definedName name="_xlnm.Print_Titles" localSheetId="1">'4.5'!$1:$7</definedName>
    <definedName name="_xlnm.Print_Titles" localSheetId="2">'8'!$1:$7</definedName>
    <definedName name="_xlnm.Print_Titles" localSheetId="3">'A(a)'!$1:$4</definedName>
    <definedName name="_xlnm.Print_Titles" localSheetId="4">'A(c)'!$6:$7</definedName>
    <definedName name="_xlnm.Print_Titles" localSheetId="24">'Document X'!$1:$4</definedName>
    <definedName name="_xlnm.Print_Titles" localSheetId="6">'F(a)'!$A:$B,'F(a)'!$5:$8</definedName>
    <definedName name="_xlnm.Print_Titles" localSheetId="7">'F(b)'!$A:$B,'F(b)'!$1:$8</definedName>
    <definedName name="_xlnm.Print_Titles" localSheetId="8">'F(c)'!$A:$B,'F(c)'!$1:$7</definedName>
    <definedName name="_xlnm.Print_Titles" localSheetId="9">'G(a)'!$1:$4</definedName>
    <definedName name="_xlnm.Print_Titles" localSheetId="10">'G(b)'!$1:$4</definedName>
    <definedName name="_xlnm.Print_Titles" localSheetId="13">'H(c)'!$1:$11</definedName>
    <definedName name="_xlnm.Print_Titles" localSheetId="15">'I(b)'!$1:$4</definedName>
    <definedName name="_xlnm.Print_Titles" localSheetId="16">'I(c)'!$1:$6</definedName>
    <definedName name="_xlnm.Print_Titles" localSheetId="18">'J(a)'!$1:$4</definedName>
    <definedName name="_xlnm.Print_Titles" localSheetId="19">'J(b)'!$1:$6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14" l="1"/>
  <c r="D63" i="14"/>
  <c r="D69" i="14"/>
  <c r="D37" i="14"/>
  <c r="D61" i="14"/>
  <c r="D60" i="14"/>
  <c r="D74" i="14"/>
  <c r="A76" i="14"/>
  <c r="A72" i="14"/>
  <c r="A71" i="14"/>
  <c r="A70" i="14"/>
  <c r="A63" i="14"/>
  <c r="D59" i="14"/>
  <c r="A42" i="14"/>
  <c r="A44" i="14"/>
  <c r="A45" i="14"/>
  <c r="A46" i="14" s="1"/>
  <c r="A47" i="14" s="1"/>
  <c r="A48" i="14" s="1"/>
  <c r="A49" i="14" s="1"/>
  <c r="A50" i="14" s="1"/>
  <c r="A51" i="14" s="1"/>
  <c r="A52" i="14" s="1"/>
  <c r="A53" i="14" s="1"/>
  <c r="A54" i="14" s="1"/>
  <c r="A55" i="14" s="1"/>
  <c r="A56" i="14" s="1"/>
  <c r="A57" i="14" s="1"/>
  <c r="A59" i="14" s="1"/>
  <c r="A60" i="14" s="1"/>
  <c r="A61" i="14" s="1"/>
  <c r="A41" i="14"/>
  <c r="D32" i="14"/>
  <c r="A30" i="14"/>
  <c r="A20" i="14"/>
  <c r="A21" i="14" s="1"/>
  <c r="A22" i="14" s="1"/>
  <c r="A23" i="14" s="1"/>
  <c r="A24" i="14" s="1"/>
  <c r="A25" i="14" s="1"/>
  <c r="A26" i="14" s="1"/>
  <c r="A27" i="14" s="1"/>
  <c r="A28" i="14" s="1"/>
  <c r="A31" i="14"/>
  <c r="A32" i="14" s="1"/>
  <c r="A34" i="14" s="1"/>
  <c r="A35" i="14" s="1"/>
  <c r="A36" i="14" s="1"/>
  <c r="A37" i="14" s="1"/>
  <c r="A39" i="14" s="1"/>
  <c r="A4" i="35" l="1"/>
  <c r="A3" i="35"/>
  <c r="D4" i="14"/>
  <c r="F46" i="31"/>
  <c r="G7" i="31" l="1"/>
  <c r="G27" i="31" s="1"/>
  <c r="A64" i="14"/>
  <c r="E41" i="14" l="1"/>
  <c r="D36" i="14"/>
  <c r="E15" i="14" l="1"/>
  <c r="A65" i="14"/>
  <c r="A66" i="14" s="1"/>
  <c r="A67" i="14" s="1"/>
  <c r="A68" i="14" s="1"/>
  <c r="A69" i="14" s="1"/>
  <c r="A73" i="14" l="1"/>
  <c r="A74" i="14" s="1"/>
  <c r="A75" i="14" s="1"/>
  <c r="C66" i="22"/>
  <c r="D73" i="14" l="1"/>
  <c r="D72" i="14"/>
  <c r="D3" i="15" l="1"/>
  <c r="D8" i="11" l="1"/>
  <c r="G8" i="11" s="1"/>
  <c r="J8" i="11" s="1"/>
  <c r="M8" i="11" s="1"/>
  <c r="P8" i="11" s="1"/>
  <c r="S8" i="11" s="1"/>
  <c r="V8" i="11" s="1"/>
  <c r="Y8" i="11" s="1"/>
  <c r="AB8" i="11" s="1"/>
  <c r="AE8" i="11" s="1"/>
  <c r="AH8" i="11" s="1"/>
  <c r="A4" i="34"/>
  <c r="A4" i="5"/>
  <c r="E3" i="34"/>
  <c r="D4" i="6"/>
  <c r="D5" i="20"/>
  <c r="C5" i="20"/>
  <c r="D38" i="15"/>
  <c r="D50" i="15"/>
  <c r="D52" i="15" s="1"/>
  <c r="D34" i="20"/>
  <c r="C34" i="20"/>
  <c r="D30" i="20"/>
  <c r="C30" i="20"/>
  <c r="D21" i="20"/>
  <c r="C21" i="20"/>
  <c r="D5" i="19"/>
  <c r="C5" i="19"/>
  <c r="D15" i="20"/>
  <c r="C15" i="20"/>
  <c r="C38" i="15"/>
  <c r="C52" i="15" s="1"/>
  <c r="C50" i="15"/>
  <c r="D28" i="19"/>
  <c r="C28" i="19"/>
  <c r="D38" i="19"/>
  <c r="C38" i="19"/>
  <c r="D33" i="19"/>
  <c r="C33" i="19"/>
  <c r="D23" i="19"/>
  <c r="C23" i="19"/>
  <c r="D17" i="19"/>
  <c r="C17" i="19"/>
  <c r="C12" i="19"/>
  <c r="D12" i="19"/>
  <c r="C8" i="24"/>
  <c r="C16" i="24"/>
  <c r="C17" i="24"/>
  <c r="C12" i="24"/>
  <c r="C41" i="14"/>
  <c r="C17" i="14"/>
  <c r="C27" i="14"/>
  <c r="C28" i="14" s="1"/>
  <c r="C32" i="14"/>
  <c r="C36" i="14"/>
  <c r="D41" i="14"/>
  <c r="D57" i="14"/>
  <c r="C57" i="14"/>
  <c r="D27" i="14"/>
  <c r="D28" i="14" s="1"/>
  <c r="C13" i="14"/>
  <c r="C31" i="20" s="1"/>
  <c r="D33" i="15"/>
  <c r="D34" i="15" s="1"/>
  <c r="D39" i="15" s="1"/>
  <c r="D56" i="15" s="1"/>
  <c r="D61" i="15" s="1"/>
  <c r="D29" i="15"/>
  <c r="D24" i="15"/>
  <c r="D25" i="15" s="1"/>
  <c r="D12" i="15"/>
  <c r="D17" i="14"/>
  <c r="G53" i="33"/>
  <c r="K31" i="6"/>
  <c r="K30" i="6"/>
  <c r="G36" i="31"/>
  <c r="F36" i="31"/>
  <c r="G37" i="31"/>
  <c r="G39" i="31"/>
  <c r="G41" i="31" s="1"/>
  <c r="F37" i="31"/>
  <c r="F39" i="31"/>
  <c r="F40" i="31" s="1"/>
  <c r="N59" i="33"/>
  <c r="H53" i="33"/>
  <c r="M59" i="33"/>
  <c r="L59" i="33"/>
  <c r="K59" i="33"/>
  <c r="J59" i="33"/>
  <c r="I59" i="33"/>
  <c r="H59" i="33"/>
  <c r="G59" i="33"/>
  <c r="F8" i="10"/>
  <c r="I8" i="10" s="1"/>
  <c r="L8" i="10" s="1"/>
  <c r="O8" i="10" s="1"/>
  <c r="R8" i="10" s="1"/>
  <c r="U8" i="10" s="1"/>
  <c r="X8" i="10" s="1"/>
  <c r="AA8" i="10" s="1"/>
  <c r="AD8" i="10" s="1"/>
  <c r="AG8" i="10" s="1"/>
  <c r="H8" i="10"/>
  <c r="K8" i="10" s="1"/>
  <c r="N8" i="10" s="1"/>
  <c r="A3" i="34"/>
  <c r="A3" i="5"/>
  <c r="A3" i="10"/>
  <c r="E67" i="10"/>
  <c r="E45" i="8"/>
  <c r="E68" i="10"/>
  <c r="E46" i="8"/>
  <c r="E69" i="10"/>
  <c r="E47" i="8"/>
  <c r="B8" i="8"/>
  <c r="D8" i="8"/>
  <c r="B9" i="8"/>
  <c r="D9" i="8"/>
  <c r="B10" i="8"/>
  <c r="D10" i="8"/>
  <c r="B11" i="8"/>
  <c r="D11" i="8"/>
  <c r="B12" i="8"/>
  <c r="D12" i="8"/>
  <c r="B13" i="8"/>
  <c r="D13" i="8"/>
  <c r="B14" i="8"/>
  <c r="D14" i="8"/>
  <c r="B15" i="8"/>
  <c r="D15" i="8"/>
  <c r="B16" i="8"/>
  <c r="D16" i="8"/>
  <c r="B17" i="8"/>
  <c r="D17" i="8"/>
  <c r="B18" i="8"/>
  <c r="D18" i="8"/>
  <c r="B19" i="8"/>
  <c r="D19" i="8"/>
  <c r="B20" i="8"/>
  <c r="D20" i="8"/>
  <c r="B21" i="8"/>
  <c r="D21" i="8"/>
  <c r="B22" i="8"/>
  <c r="D22" i="8"/>
  <c r="B23" i="8"/>
  <c r="D23" i="8"/>
  <c r="B24" i="8"/>
  <c r="D24" i="8"/>
  <c r="B25" i="8"/>
  <c r="D25" i="8"/>
  <c r="B26" i="8"/>
  <c r="D26" i="8"/>
  <c r="B27" i="8"/>
  <c r="D27" i="8"/>
  <c r="B31" i="8"/>
  <c r="D31" i="8"/>
  <c r="B32" i="8"/>
  <c r="D32" i="8"/>
  <c r="B33" i="8"/>
  <c r="D33" i="8"/>
  <c r="B34" i="8"/>
  <c r="C34" i="8"/>
  <c r="B35" i="8"/>
  <c r="D35" i="8"/>
  <c r="B36" i="8"/>
  <c r="D36" i="8"/>
  <c r="B37" i="8"/>
  <c r="D37" i="8"/>
  <c r="B38" i="8"/>
  <c r="D38" i="8"/>
  <c r="B39" i="8"/>
  <c r="D39" i="8"/>
  <c r="B40" i="8"/>
  <c r="D40" i="8"/>
  <c r="B41" i="8"/>
  <c r="D41" i="8"/>
  <c r="B42" i="8"/>
  <c r="D42" i="8"/>
  <c r="G41" i="33"/>
  <c r="G42" i="33" s="1"/>
  <c r="D16" i="24"/>
  <c r="D17" i="24"/>
  <c r="A3" i="24"/>
  <c r="D8" i="24" s="1"/>
  <c r="B21" i="24"/>
  <c r="D12" i="24"/>
  <c r="A4" i="24"/>
  <c r="C3" i="24"/>
  <c r="A4" i="1"/>
  <c r="A3" i="1"/>
  <c r="C4" i="1"/>
  <c r="A4" i="2"/>
  <c r="A3" i="2"/>
  <c r="C4" i="2"/>
  <c r="A4" i="3"/>
  <c r="A3" i="3"/>
  <c r="C4" i="3"/>
  <c r="B66" i="8"/>
  <c r="D66" i="8"/>
  <c r="B65" i="8"/>
  <c r="D65" i="8"/>
  <c r="B67" i="8"/>
  <c r="D67" i="8"/>
  <c r="B68" i="8"/>
  <c r="D68" i="8"/>
  <c r="E69" i="8"/>
  <c r="C66" i="8"/>
  <c r="C67" i="8"/>
  <c r="C68" i="8"/>
  <c r="C65" i="8"/>
  <c r="A53" i="8"/>
  <c r="B53" i="8"/>
  <c r="D53" i="8"/>
  <c r="A54" i="8"/>
  <c r="B54" i="8"/>
  <c r="C54" i="8"/>
  <c r="A55" i="8"/>
  <c r="B55" i="8"/>
  <c r="A56" i="8"/>
  <c r="B56" i="8"/>
  <c r="D56" i="8"/>
  <c r="A57" i="8"/>
  <c r="B57" i="8"/>
  <c r="D57" i="8"/>
  <c r="A58" i="8"/>
  <c r="B58" i="8"/>
  <c r="D58" i="8"/>
  <c r="A59" i="8"/>
  <c r="B59" i="8"/>
  <c r="C59" i="8"/>
  <c r="D59" i="8"/>
  <c r="A60" i="8"/>
  <c r="B60" i="8"/>
  <c r="D60" i="8"/>
  <c r="A61" i="8"/>
  <c r="B61" i="8"/>
  <c r="D61" i="8"/>
  <c r="A52" i="8"/>
  <c r="B52" i="8"/>
  <c r="D52" i="8"/>
  <c r="A32" i="8"/>
  <c r="A33" i="8"/>
  <c r="A34" i="8"/>
  <c r="A35" i="8"/>
  <c r="A36" i="8"/>
  <c r="A37" i="8"/>
  <c r="A38" i="8"/>
  <c r="A39" i="8"/>
  <c r="A40" i="8"/>
  <c r="A41" i="8"/>
  <c r="A42" i="8"/>
  <c r="A31" i="8"/>
  <c r="A9" i="8"/>
  <c r="C9" i="8"/>
  <c r="A10" i="8"/>
  <c r="A11" i="8"/>
  <c r="C11" i="8"/>
  <c r="A12" i="8"/>
  <c r="C12" i="8"/>
  <c r="A13" i="8"/>
  <c r="A14" i="8"/>
  <c r="A15" i="8"/>
  <c r="C15" i="8"/>
  <c r="A16" i="8"/>
  <c r="A17" i="8"/>
  <c r="A18" i="8"/>
  <c r="C18" i="8"/>
  <c r="A19" i="8"/>
  <c r="C19" i="8"/>
  <c r="A20" i="8"/>
  <c r="C20" i="8"/>
  <c r="A21" i="8"/>
  <c r="A22" i="8"/>
  <c r="A23" i="8"/>
  <c r="C23" i="8"/>
  <c r="A24" i="8"/>
  <c r="A25" i="8"/>
  <c r="A26" i="8"/>
  <c r="C26" i="8"/>
  <c r="A27" i="8"/>
  <c r="C27" i="8"/>
  <c r="A8" i="8"/>
  <c r="C8" i="8"/>
  <c r="E65" i="8"/>
  <c r="A65" i="8"/>
  <c r="E52" i="8"/>
  <c r="E31" i="8"/>
  <c r="A66" i="8"/>
  <c r="A67" i="8"/>
  <c r="A68" i="8"/>
  <c r="E4" i="8"/>
  <c r="A79" i="8"/>
  <c r="A4" i="8"/>
  <c r="A3" i="8"/>
  <c r="E33" i="8"/>
  <c r="E9" i="8"/>
  <c r="E27" i="8"/>
  <c r="E67" i="8"/>
  <c r="E66" i="8"/>
  <c r="E34" i="8"/>
  <c r="E35" i="8"/>
  <c r="E36" i="8"/>
  <c r="E37" i="8"/>
  <c r="E38" i="8"/>
  <c r="E39" i="8"/>
  <c r="E40" i="8"/>
  <c r="E41" i="8"/>
  <c r="E32" i="8"/>
  <c r="E12" i="8"/>
  <c r="E10" i="8"/>
  <c r="E11" i="8"/>
  <c r="E13" i="8"/>
  <c r="E60" i="8"/>
  <c r="E56" i="8"/>
  <c r="E57" i="8"/>
  <c r="E58" i="8"/>
  <c r="E59" i="8"/>
  <c r="E54" i="8"/>
  <c r="E55" i="8"/>
  <c r="E53" i="8"/>
  <c r="E26" i="8"/>
  <c r="E14" i="8"/>
  <c r="E20" i="8"/>
  <c r="E21" i="8"/>
  <c r="E22" i="8"/>
  <c r="E23" i="8"/>
  <c r="E24" i="8"/>
  <c r="E25" i="8"/>
  <c r="E19" i="8"/>
  <c r="E18" i="8"/>
  <c r="E17" i="8"/>
  <c r="E16" i="8"/>
  <c r="E15" i="8"/>
  <c r="E61" i="8"/>
  <c r="E68" i="8"/>
  <c r="E8" i="8"/>
  <c r="E42" i="8"/>
  <c r="C50" i="12"/>
  <c r="E72" i="8"/>
  <c r="C49" i="12"/>
  <c r="E71" i="8"/>
  <c r="K16" i="6"/>
  <c r="K17" i="6"/>
  <c r="K18" i="6"/>
  <c r="K19" i="6"/>
  <c r="K20" i="6"/>
  <c r="K21" i="6"/>
  <c r="K22" i="6"/>
  <c r="K23" i="6"/>
  <c r="K24" i="6"/>
  <c r="K25" i="6"/>
  <c r="K26" i="6"/>
  <c r="K27" i="6"/>
  <c r="K28" i="6"/>
  <c r="K29" i="6"/>
  <c r="K32" i="6"/>
  <c r="K33" i="6"/>
  <c r="K34" i="6"/>
  <c r="K35" i="6"/>
  <c r="K10" i="6"/>
  <c r="K12" i="6"/>
  <c r="K13" i="6"/>
  <c r="K11" i="6"/>
  <c r="K8" i="6"/>
  <c r="K9" i="6"/>
  <c r="A4" i="6"/>
  <c r="A3" i="6"/>
  <c r="C3" i="26"/>
  <c r="A4" i="26"/>
  <c r="A3" i="26"/>
  <c r="B97" i="10"/>
  <c r="B98" i="10"/>
  <c r="B99" i="10"/>
  <c r="B100" i="10"/>
  <c r="B101" i="10"/>
  <c r="B102" i="10"/>
  <c r="B103" i="10"/>
  <c r="B93" i="10"/>
  <c r="B94" i="10"/>
  <c r="B95" i="10"/>
  <c r="B96" i="10"/>
  <c r="B92" i="10"/>
  <c r="A5" i="10"/>
  <c r="F15" i="10"/>
  <c r="I15" i="10"/>
  <c r="L15" i="10"/>
  <c r="O15" i="10"/>
  <c r="R15" i="10"/>
  <c r="U15" i="10"/>
  <c r="X15" i="10"/>
  <c r="AA15" i="10"/>
  <c r="AD15" i="10"/>
  <c r="AG15" i="10"/>
  <c r="F33" i="10"/>
  <c r="I33" i="10"/>
  <c r="L33" i="10"/>
  <c r="O33" i="10"/>
  <c r="R33" i="10"/>
  <c r="U33" i="10"/>
  <c r="X33" i="10"/>
  <c r="AA33" i="10"/>
  <c r="AD33" i="10"/>
  <c r="AG33" i="10"/>
  <c r="C33" i="10"/>
  <c r="R104" i="10"/>
  <c r="R105" i="10"/>
  <c r="G33" i="10"/>
  <c r="J33" i="10"/>
  <c r="M33" i="10"/>
  <c r="P33" i="10"/>
  <c r="S33" i="10"/>
  <c r="V33" i="10"/>
  <c r="V104" i="10"/>
  <c r="V105" i="10"/>
  <c r="Y33" i="10"/>
  <c r="AB33" i="10"/>
  <c r="AE33" i="10"/>
  <c r="AH33" i="10"/>
  <c r="G15" i="10"/>
  <c r="J15" i="10"/>
  <c r="M15" i="10"/>
  <c r="P15" i="10"/>
  <c r="S15" i="10"/>
  <c r="V15" i="10"/>
  <c r="Y15" i="10"/>
  <c r="AB15" i="10"/>
  <c r="AE15" i="10"/>
  <c r="AH15" i="10"/>
  <c r="H33" i="10"/>
  <c r="K33" i="10"/>
  <c r="N33" i="10"/>
  <c r="Q33" i="10"/>
  <c r="T33" i="10"/>
  <c r="W33" i="10"/>
  <c r="Z33" i="10"/>
  <c r="AC33" i="10"/>
  <c r="AF33" i="10"/>
  <c r="AI33" i="10"/>
  <c r="H15" i="10"/>
  <c r="K15" i="10"/>
  <c r="N15" i="10"/>
  <c r="Q15" i="10"/>
  <c r="T15" i="10"/>
  <c r="W15" i="10"/>
  <c r="Z15" i="10"/>
  <c r="AC15" i="10"/>
  <c r="AF15" i="10"/>
  <c r="AI15" i="10"/>
  <c r="E15" i="10"/>
  <c r="C26" i="10"/>
  <c r="D26" i="10"/>
  <c r="E26" i="10"/>
  <c r="C10" i="10"/>
  <c r="D10" i="10"/>
  <c r="C11" i="10"/>
  <c r="D11" i="10"/>
  <c r="C12" i="10"/>
  <c r="D12" i="10"/>
  <c r="C13" i="10"/>
  <c r="D13" i="10"/>
  <c r="C14" i="10"/>
  <c r="D14" i="10"/>
  <c r="D16" i="10"/>
  <c r="C16" i="10"/>
  <c r="C18" i="10"/>
  <c r="D18" i="10"/>
  <c r="C19" i="10"/>
  <c r="D19" i="10"/>
  <c r="C20" i="10"/>
  <c r="D20" i="10"/>
  <c r="C21" i="10"/>
  <c r="D21" i="10"/>
  <c r="C22" i="10"/>
  <c r="D22" i="10"/>
  <c r="C23" i="10"/>
  <c r="D23" i="10"/>
  <c r="C24" i="10"/>
  <c r="D24" i="10"/>
  <c r="C25" i="10"/>
  <c r="D25" i="10"/>
  <c r="C27" i="10"/>
  <c r="D27" i="10"/>
  <c r="C28" i="10"/>
  <c r="D28" i="10"/>
  <c r="C29" i="10"/>
  <c r="D29" i="10"/>
  <c r="C30" i="10"/>
  <c r="D30" i="10"/>
  <c r="C31" i="10"/>
  <c r="D31" i="10"/>
  <c r="C32" i="10"/>
  <c r="D32" i="10"/>
  <c r="C34" i="10"/>
  <c r="D34" i="10"/>
  <c r="D35" i="10"/>
  <c r="C35" i="10"/>
  <c r="D37" i="10"/>
  <c r="C37" i="10"/>
  <c r="C38" i="10"/>
  <c r="C39" i="10"/>
  <c r="C40" i="10"/>
  <c r="C41" i="10"/>
  <c r="C44" i="10"/>
  <c r="C45" i="10"/>
  <c r="C46" i="10"/>
  <c r="C47" i="10"/>
  <c r="C49" i="10"/>
  <c r="C50" i="10"/>
  <c r="C52" i="10"/>
  <c r="C53" i="10"/>
  <c r="C54" i="10"/>
  <c r="C56" i="10"/>
  <c r="C57" i="10"/>
  <c r="C58" i="10"/>
  <c r="C60" i="10"/>
  <c r="C61" i="10"/>
  <c r="C62" i="10"/>
  <c r="C64" i="10"/>
  <c r="C65" i="10"/>
  <c r="C66" i="10"/>
  <c r="C67" i="10"/>
  <c r="C68" i="10"/>
  <c r="C69" i="10"/>
  <c r="C71" i="10"/>
  <c r="C72" i="10"/>
  <c r="C73" i="10"/>
  <c r="C74" i="10"/>
  <c r="C75" i="10"/>
  <c r="C76" i="10"/>
  <c r="C77" i="10"/>
  <c r="C78" i="10"/>
  <c r="C79" i="10"/>
  <c r="C80" i="10"/>
  <c r="C81" i="10"/>
  <c r="C82" i="10"/>
  <c r="C83" i="10"/>
  <c r="C84" i="10"/>
  <c r="C85" i="10"/>
  <c r="C86" i="10"/>
  <c r="C87" i="10"/>
  <c r="C88" i="10"/>
  <c r="C89" i="10"/>
  <c r="C90" i="10"/>
  <c r="C92" i="10"/>
  <c r="C93" i="10"/>
  <c r="C94" i="10"/>
  <c r="C95" i="10"/>
  <c r="C96" i="10"/>
  <c r="C97" i="10"/>
  <c r="C98" i="10"/>
  <c r="C99" i="10"/>
  <c r="C100" i="10"/>
  <c r="C101" i="10"/>
  <c r="C102" i="10"/>
  <c r="C103" i="10"/>
  <c r="C104" i="10"/>
  <c r="D38" i="10"/>
  <c r="D39" i="10"/>
  <c r="D40" i="10"/>
  <c r="D41" i="10"/>
  <c r="D44" i="10"/>
  <c r="D45" i="10"/>
  <c r="D46" i="10"/>
  <c r="D47" i="10"/>
  <c r="D49" i="10"/>
  <c r="D50" i="10"/>
  <c r="D52" i="10"/>
  <c r="D53" i="10"/>
  <c r="D54" i="10"/>
  <c r="D56" i="10"/>
  <c r="D57" i="10"/>
  <c r="D58" i="10"/>
  <c r="D60" i="10"/>
  <c r="D61" i="10"/>
  <c r="D62" i="10"/>
  <c r="D64" i="10"/>
  <c r="D65" i="10"/>
  <c r="D66" i="10"/>
  <c r="D67" i="10"/>
  <c r="D68" i="10"/>
  <c r="D69" i="10"/>
  <c r="D71" i="10"/>
  <c r="D72" i="10"/>
  <c r="D73" i="10"/>
  <c r="D74" i="10"/>
  <c r="D75" i="10"/>
  <c r="D76" i="10"/>
  <c r="D77" i="10"/>
  <c r="D78" i="10"/>
  <c r="D79" i="10"/>
  <c r="D80" i="10"/>
  <c r="D81" i="10"/>
  <c r="D82" i="10"/>
  <c r="D83" i="10"/>
  <c r="D84" i="10"/>
  <c r="D85" i="10"/>
  <c r="D86" i="10"/>
  <c r="D87" i="10"/>
  <c r="D88" i="10"/>
  <c r="D89" i="10"/>
  <c r="D90" i="10"/>
  <c r="D92" i="10"/>
  <c r="D93" i="10"/>
  <c r="D94" i="10"/>
  <c r="D95" i="10"/>
  <c r="D96" i="10"/>
  <c r="D97" i="10"/>
  <c r="D98" i="10"/>
  <c r="D99" i="10"/>
  <c r="D100" i="10"/>
  <c r="D101" i="10"/>
  <c r="D102" i="10"/>
  <c r="D103" i="10"/>
  <c r="E93" i="10"/>
  <c r="E94" i="10"/>
  <c r="E95" i="10"/>
  <c r="E96" i="10"/>
  <c r="E97" i="10"/>
  <c r="E98" i="10"/>
  <c r="E99" i="10"/>
  <c r="E100" i="10"/>
  <c r="E101" i="10"/>
  <c r="E102" i="10"/>
  <c r="E103" i="10"/>
  <c r="E92" i="10"/>
  <c r="E72" i="10"/>
  <c r="E73" i="10"/>
  <c r="E74" i="10"/>
  <c r="E75" i="10"/>
  <c r="E76" i="10"/>
  <c r="E77" i="10"/>
  <c r="E78" i="10"/>
  <c r="E79" i="10"/>
  <c r="E80" i="10"/>
  <c r="E81" i="10"/>
  <c r="E82" i="10"/>
  <c r="E83" i="10"/>
  <c r="E84" i="10"/>
  <c r="E85" i="10"/>
  <c r="E86" i="10"/>
  <c r="E87" i="10"/>
  <c r="E88" i="10"/>
  <c r="E89" i="10"/>
  <c r="E90" i="10"/>
  <c r="E71" i="10"/>
  <c r="E65" i="10"/>
  <c r="E66" i="10"/>
  <c r="E64" i="10"/>
  <c r="E62" i="10"/>
  <c r="E61" i="10"/>
  <c r="E60" i="10"/>
  <c r="E58" i="10"/>
  <c r="E57" i="10"/>
  <c r="E56" i="10"/>
  <c r="E54" i="10"/>
  <c r="E53" i="10"/>
  <c r="E52" i="10"/>
  <c r="E50" i="10"/>
  <c r="E49" i="10"/>
  <c r="E47" i="10"/>
  <c r="E46" i="10"/>
  <c r="E45" i="10"/>
  <c r="E44" i="10"/>
  <c r="E41" i="10"/>
  <c r="E40" i="10"/>
  <c r="E39" i="10"/>
  <c r="E38" i="10"/>
  <c r="E37" i="10"/>
  <c r="E19" i="10"/>
  <c r="E20" i="10"/>
  <c r="E21" i="10"/>
  <c r="E22" i="10"/>
  <c r="E23" i="10"/>
  <c r="E24" i="10"/>
  <c r="E25" i="10"/>
  <c r="E27" i="10"/>
  <c r="E28" i="10"/>
  <c r="E29" i="10"/>
  <c r="E30" i="10"/>
  <c r="E31" i="10"/>
  <c r="E32" i="10"/>
  <c r="E34" i="10"/>
  <c r="E35" i="10"/>
  <c r="E18" i="10"/>
  <c r="E12" i="10"/>
  <c r="E13" i="10"/>
  <c r="E14" i="10"/>
  <c r="E16" i="10"/>
  <c r="E11" i="10"/>
  <c r="E10" i="10"/>
  <c r="AF104" i="10"/>
  <c r="AF105" i="10"/>
  <c r="AE104" i="10"/>
  <c r="AE105" i="10"/>
  <c r="AD104" i="10"/>
  <c r="AD105" i="10"/>
  <c r="AE5" i="10"/>
  <c r="A4" i="10"/>
  <c r="E106" i="10"/>
  <c r="AB5" i="10"/>
  <c r="AC104" i="10"/>
  <c r="AC105" i="10"/>
  <c r="AB104" i="10"/>
  <c r="AB105" i="10"/>
  <c r="AA104" i="10"/>
  <c r="AA105" i="10"/>
  <c r="Y5" i="10"/>
  <c r="AI104" i="10"/>
  <c r="AH104" i="10"/>
  <c r="AG104" i="10"/>
  <c r="AG105" i="10"/>
  <c r="AH5" i="10"/>
  <c r="D106" i="10"/>
  <c r="C106" i="10"/>
  <c r="J5" i="10"/>
  <c r="V5" i="10"/>
  <c r="S5" i="10"/>
  <c r="P5" i="10"/>
  <c r="M5" i="10"/>
  <c r="G5" i="10"/>
  <c r="L104" i="10"/>
  <c r="L105" i="10"/>
  <c r="K104" i="10"/>
  <c r="J104" i="10"/>
  <c r="J105" i="10"/>
  <c r="I104" i="10"/>
  <c r="I105" i="10"/>
  <c r="H104" i="10"/>
  <c r="H105" i="10"/>
  <c r="G104" i="10"/>
  <c r="G105" i="10"/>
  <c r="F104" i="10"/>
  <c r="F105" i="10"/>
  <c r="Z104" i="10"/>
  <c r="Z105" i="10"/>
  <c r="Y104" i="10"/>
  <c r="Y105" i="10"/>
  <c r="X104" i="10"/>
  <c r="X105" i="10"/>
  <c r="W104" i="10"/>
  <c r="W105" i="10"/>
  <c r="U104" i="10"/>
  <c r="U105" i="10"/>
  <c r="T104" i="10"/>
  <c r="T105" i="10"/>
  <c r="S104" i="10"/>
  <c r="S105" i="10"/>
  <c r="Q104" i="10"/>
  <c r="Q105" i="10"/>
  <c r="P104" i="10"/>
  <c r="P105" i="10"/>
  <c r="O104" i="10"/>
  <c r="O105" i="10"/>
  <c r="N104" i="10"/>
  <c r="N105" i="10"/>
  <c r="M104" i="10"/>
  <c r="M105" i="10"/>
  <c r="B72" i="10"/>
  <c r="B90" i="10"/>
  <c r="B75" i="10"/>
  <c r="B73" i="10"/>
  <c r="B74" i="10"/>
  <c r="B76" i="10"/>
  <c r="B89" i="10"/>
  <c r="B77" i="10"/>
  <c r="B83" i="10"/>
  <c r="B84" i="10"/>
  <c r="B85" i="10"/>
  <c r="B86" i="10"/>
  <c r="B87" i="10"/>
  <c r="B88" i="10"/>
  <c r="B82" i="10"/>
  <c r="B81" i="10"/>
  <c r="B80" i="10"/>
  <c r="B79" i="10"/>
  <c r="B78" i="10"/>
  <c r="B71" i="10"/>
  <c r="E8" i="11"/>
  <c r="H8" i="11" s="1"/>
  <c r="K8" i="11" s="1"/>
  <c r="N8" i="11" s="1"/>
  <c r="Q8" i="11" s="1"/>
  <c r="T8" i="11" s="1"/>
  <c r="W8" i="11" s="1"/>
  <c r="Z8" i="11" s="1"/>
  <c r="AC8" i="11" s="1"/>
  <c r="AF8" i="11" s="1"/>
  <c r="AI8" i="11" s="1"/>
  <c r="C8" i="11"/>
  <c r="F8" i="11" s="1"/>
  <c r="I8" i="11" s="1"/>
  <c r="L8" i="11" s="1"/>
  <c r="O8" i="11" s="1"/>
  <c r="R8" i="11" s="1"/>
  <c r="U8" i="11" s="1"/>
  <c r="X8" i="11" s="1"/>
  <c r="AA8" i="11" s="1"/>
  <c r="AD8" i="11" s="1"/>
  <c r="AG8" i="11" s="1"/>
  <c r="A5" i="11"/>
  <c r="A3" i="11"/>
  <c r="AF35" i="11"/>
  <c r="AE35" i="11"/>
  <c r="AD35" i="11"/>
  <c r="AF31" i="11"/>
  <c r="AE31" i="11"/>
  <c r="AD31" i="11"/>
  <c r="AF19" i="11"/>
  <c r="AF21" i="11"/>
  <c r="AE19" i="11"/>
  <c r="AE21" i="11"/>
  <c r="AD19" i="11"/>
  <c r="AD21" i="11"/>
  <c r="AE5" i="11"/>
  <c r="H35" i="11"/>
  <c r="K35" i="11"/>
  <c r="N35" i="11"/>
  <c r="Q35" i="11"/>
  <c r="T35" i="11"/>
  <c r="W35" i="11"/>
  <c r="Z35" i="11"/>
  <c r="AC35" i="11"/>
  <c r="AI35" i="11"/>
  <c r="E35" i="11"/>
  <c r="G35" i="11"/>
  <c r="J35" i="11"/>
  <c r="M35" i="11"/>
  <c r="P35" i="11"/>
  <c r="S35" i="11"/>
  <c r="V35" i="11"/>
  <c r="Y35" i="11"/>
  <c r="AB35" i="11"/>
  <c r="AH35" i="11"/>
  <c r="D35" i="11"/>
  <c r="F35" i="11"/>
  <c r="I35" i="11"/>
  <c r="L35" i="11"/>
  <c r="O35" i="11"/>
  <c r="R35" i="11"/>
  <c r="U35" i="11"/>
  <c r="X35" i="11"/>
  <c r="AA35" i="11"/>
  <c r="AG35" i="11"/>
  <c r="C35" i="11"/>
  <c r="E34" i="11"/>
  <c r="D34" i="11"/>
  <c r="C34" i="11"/>
  <c r="E33" i="11"/>
  <c r="D33" i="11"/>
  <c r="C33" i="11"/>
  <c r="H31" i="11"/>
  <c r="K31" i="11"/>
  <c r="N31" i="11"/>
  <c r="Q31" i="11"/>
  <c r="T31" i="11"/>
  <c r="W31" i="11"/>
  <c r="Z31" i="11"/>
  <c r="AC31" i="11"/>
  <c r="AI31" i="11"/>
  <c r="E31" i="11"/>
  <c r="G31" i="11"/>
  <c r="J31" i="11"/>
  <c r="M31" i="11"/>
  <c r="P31" i="11"/>
  <c r="S31" i="11"/>
  <c r="V31" i="11"/>
  <c r="Y31" i="11"/>
  <c r="AB31" i="11"/>
  <c r="AH31" i="11"/>
  <c r="D31" i="11"/>
  <c r="F31" i="11"/>
  <c r="I31" i="11"/>
  <c r="L31" i="11"/>
  <c r="O31" i="11"/>
  <c r="R31" i="11"/>
  <c r="U31" i="11"/>
  <c r="X31" i="11"/>
  <c r="AA31" i="11"/>
  <c r="AG31" i="11"/>
  <c r="C31" i="11"/>
  <c r="E30" i="11"/>
  <c r="D30" i="11"/>
  <c r="C30" i="11"/>
  <c r="E29" i="11"/>
  <c r="D29" i="11"/>
  <c r="C29" i="11"/>
  <c r="E27" i="11"/>
  <c r="D27" i="11"/>
  <c r="C27" i="11"/>
  <c r="E26" i="11"/>
  <c r="D26" i="11"/>
  <c r="C26" i="11"/>
  <c r="E24" i="11"/>
  <c r="D24" i="11"/>
  <c r="C24" i="11"/>
  <c r="E23" i="11"/>
  <c r="D23" i="11"/>
  <c r="C23" i="11"/>
  <c r="C16" i="11"/>
  <c r="D16" i="11"/>
  <c r="E16" i="11"/>
  <c r="C17" i="11"/>
  <c r="D17" i="11"/>
  <c r="E17" i="11"/>
  <c r="C18" i="11"/>
  <c r="D18" i="11"/>
  <c r="E18" i="11"/>
  <c r="F19" i="11"/>
  <c r="I19" i="11"/>
  <c r="I21" i="11"/>
  <c r="L19" i="11"/>
  <c r="L21" i="11"/>
  <c r="O19" i="11"/>
  <c r="R19" i="11"/>
  <c r="R21" i="11"/>
  <c r="U19" i="11"/>
  <c r="U21" i="11"/>
  <c r="X19" i="11"/>
  <c r="X21" i="11"/>
  <c r="AA19" i="11"/>
  <c r="AA21" i="11"/>
  <c r="AG19" i="11"/>
  <c r="AG21" i="11"/>
  <c r="G19" i="11"/>
  <c r="J19" i="11"/>
  <c r="M19" i="11"/>
  <c r="M21" i="11"/>
  <c r="P19" i="11"/>
  <c r="P21" i="11"/>
  <c r="S19" i="11"/>
  <c r="S21" i="11"/>
  <c r="V19" i="11"/>
  <c r="Y19" i="11"/>
  <c r="Y21" i="11"/>
  <c r="AB19" i="11"/>
  <c r="AB21" i="11"/>
  <c r="AH19" i="11"/>
  <c r="AH21" i="11"/>
  <c r="H19" i="11"/>
  <c r="K19" i="11"/>
  <c r="K21" i="11"/>
  <c r="N19" i="11"/>
  <c r="N21" i="11"/>
  <c r="Q19" i="11"/>
  <c r="T19" i="11"/>
  <c r="T21" i="11"/>
  <c r="W19" i="11"/>
  <c r="W21" i="11"/>
  <c r="Z19" i="11"/>
  <c r="Z21" i="11"/>
  <c r="AC19" i="11"/>
  <c r="AI19" i="11"/>
  <c r="AI21" i="11"/>
  <c r="C20" i="11"/>
  <c r="D20" i="11"/>
  <c r="E20" i="11"/>
  <c r="O21" i="11"/>
  <c r="J21" i="11"/>
  <c r="V21" i="11"/>
  <c r="Q21" i="11"/>
  <c r="AC21" i="11"/>
  <c r="E15" i="11"/>
  <c r="D15" i="11"/>
  <c r="C15" i="11"/>
  <c r="E13" i="11"/>
  <c r="D13" i="11"/>
  <c r="C13" i="11"/>
  <c r="E10" i="11"/>
  <c r="D10" i="11"/>
  <c r="C10" i="11"/>
  <c r="Y5" i="11"/>
  <c r="AB5" i="11"/>
  <c r="A4" i="11"/>
  <c r="J5" i="11"/>
  <c r="AH5" i="11"/>
  <c r="V5" i="11"/>
  <c r="S5" i="11"/>
  <c r="P5" i="11"/>
  <c r="M5" i="11"/>
  <c r="G5" i="11"/>
  <c r="B62" i="12"/>
  <c r="B63" i="12"/>
  <c r="B64" i="12"/>
  <c r="B61" i="12"/>
  <c r="D65" i="12"/>
  <c r="D66" i="12"/>
  <c r="E65" i="12"/>
  <c r="F65" i="12"/>
  <c r="F66" i="12"/>
  <c r="G65" i="12"/>
  <c r="H65" i="12"/>
  <c r="H66" i="12"/>
  <c r="I65" i="12"/>
  <c r="I66" i="12"/>
  <c r="J65" i="12"/>
  <c r="J66" i="12"/>
  <c r="K65" i="12"/>
  <c r="L65" i="12"/>
  <c r="L66" i="12"/>
  <c r="M65" i="12"/>
  <c r="M66" i="12"/>
  <c r="N65" i="12"/>
  <c r="N66" i="12"/>
  <c r="O65" i="12"/>
  <c r="P65" i="12"/>
  <c r="P66" i="12"/>
  <c r="Q65" i="12"/>
  <c r="Q66" i="12"/>
  <c r="R65" i="12"/>
  <c r="R66" i="12"/>
  <c r="S65" i="12"/>
  <c r="T65" i="12"/>
  <c r="T66" i="12"/>
  <c r="U65" i="12"/>
  <c r="U66" i="12"/>
  <c r="V65" i="12"/>
  <c r="V66" i="12"/>
  <c r="W65" i="12"/>
  <c r="C9" i="12"/>
  <c r="A4" i="12"/>
  <c r="G66" i="12"/>
  <c r="K66" i="12"/>
  <c r="O66" i="12"/>
  <c r="S66" i="12"/>
  <c r="W66" i="12"/>
  <c r="C46" i="12"/>
  <c r="C47" i="12"/>
  <c r="C55" i="12"/>
  <c r="C56" i="12"/>
  <c r="C57" i="12"/>
  <c r="C58" i="12"/>
  <c r="C59" i="12"/>
  <c r="C60" i="12"/>
  <c r="A3" i="12"/>
  <c r="C7" i="12" s="1"/>
  <c r="C45" i="12"/>
  <c r="C44" i="12"/>
  <c r="C43" i="12"/>
  <c r="C34" i="12"/>
  <c r="C35" i="12"/>
  <c r="C36" i="12"/>
  <c r="C37" i="12"/>
  <c r="C38" i="12"/>
  <c r="C39" i="12"/>
  <c r="C40" i="12"/>
  <c r="C41" i="12"/>
  <c r="C64" i="12"/>
  <c r="C63" i="12"/>
  <c r="C62" i="12"/>
  <c r="C61" i="12"/>
  <c r="C54" i="12"/>
  <c r="C53" i="12"/>
  <c r="C52" i="12"/>
  <c r="C51" i="12"/>
  <c r="C33" i="12"/>
  <c r="C31" i="12"/>
  <c r="C30" i="12"/>
  <c r="C29" i="12"/>
  <c r="C27" i="12"/>
  <c r="C26" i="12"/>
  <c r="C25" i="12"/>
  <c r="C24" i="12"/>
  <c r="C23" i="12"/>
  <c r="C21" i="12"/>
  <c r="C20" i="12"/>
  <c r="C19" i="12"/>
  <c r="C18" i="12"/>
  <c r="C17" i="12"/>
  <c r="C16" i="12"/>
  <c r="C15" i="12"/>
  <c r="C14" i="12"/>
  <c r="C13" i="12"/>
  <c r="C12" i="12"/>
  <c r="B59" i="12"/>
  <c r="B53" i="12"/>
  <c r="B58" i="12"/>
  <c r="B57" i="12"/>
  <c r="B56" i="12"/>
  <c r="B55" i="12"/>
  <c r="B54" i="12"/>
  <c r="B52" i="12"/>
  <c r="B60" i="12"/>
  <c r="B51" i="12"/>
  <c r="P4" i="13"/>
  <c r="L4" i="13"/>
  <c r="H4" i="13"/>
  <c r="D4" i="13"/>
  <c r="N46" i="13"/>
  <c r="J46" i="13"/>
  <c r="F46" i="13"/>
  <c r="H31" i="13"/>
  <c r="E4" i="13"/>
  <c r="E3" i="13"/>
  <c r="P31" i="13"/>
  <c r="M4" i="13"/>
  <c r="M3" i="13"/>
  <c r="L31" i="13"/>
  <c r="I4" i="13"/>
  <c r="I3" i="13"/>
  <c r="B46" i="13"/>
  <c r="A4" i="13"/>
  <c r="A3" i="13"/>
  <c r="D31" i="13"/>
  <c r="L41" i="32"/>
  <c r="L4" i="32"/>
  <c r="H4" i="32"/>
  <c r="I1" i="32"/>
  <c r="E1" i="32"/>
  <c r="I2" i="32"/>
  <c r="E2" i="32"/>
  <c r="J47" i="32"/>
  <c r="F47" i="32"/>
  <c r="H41" i="32"/>
  <c r="E4" i="32"/>
  <c r="E3" i="32"/>
  <c r="I4" i="32"/>
  <c r="I3" i="32"/>
  <c r="B47" i="32"/>
  <c r="A4" i="32"/>
  <c r="A3" i="32"/>
  <c r="D41" i="32"/>
  <c r="D4" i="32"/>
  <c r="C4" i="14"/>
  <c r="A4" i="14"/>
  <c r="A3" i="14"/>
  <c r="D13" i="14" s="1"/>
  <c r="C3" i="15"/>
  <c r="A3" i="15"/>
  <c r="D8" i="15" s="1"/>
  <c r="A4" i="15"/>
  <c r="C33" i="15"/>
  <c r="C34" i="15" s="1"/>
  <c r="C39" i="15" s="1"/>
  <c r="C56" i="15" s="1"/>
  <c r="C61" i="15" s="1"/>
  <c r="C29" i="15"/>
  <c r="C24" i="15"/>
  <c r="C25" i="15"/>
  <c r="C12" i="15"/>
  <c r="C3" i="16"/>
  <c r="A4" i="16"/>
  <c r="A3" i="16"/>
  <c r="C11" i="16" s="1"/>
  <c r="B11" i="16"/>
  <c r="C21" i="16"/>
  <c r="C17" i="16"/>
  <c r="C18" i="16"/>
  <c r="C19" i="16"/>
  <c r="C24" i="16"/>
  <c r="C25" i="16"/>
  <c r="C3" i="19"/>
  <c r="A4" i="19"/>
  <c r="B57" i="19"/>
  <c r="B54" i="19"/>
  <c r="A3" i="19"/>
  <c r="B52" i="20"/>
  <c r="B49" i="20"/>
  <c r="C3" i="20"/>
  <c r="A4" i="20"/>
  <c r="A3" i="20"/>
  <c r="A4" i="21"/>
  <c r="B18" i="21"/>
  <c r="A3" i="21"/>
  <c r="C29" i="21"/>
  <c r="C28" i="21"/>
  <c r="C24" i="21"/>
  <c r="C23" i="21"/>
  <c r="E37" i="31"/>
  <c r="E39" i="31"/>
  <c r="E40" i="31" s="1"/>
  <c r="E34" i="31"/>
  <c r="E44" i="31"/>
  <c r="F43" i="31"/>
  <c r="F44" i="31"/>
  <c r="F29" i="31"/>
  <c r="F32" i="31"/>
  <c r="F33" i="31"/>
  <c r="F34" i="31"/>
  <c r="G43" i="31"/>
  <c r="G44" i="31"/>
  <c r="G29" i="31"/>
  <c r="G32" i="31"/>
  <c r="G33" i="31"/>
  <c r="G34" i="31"/>
  <c r="D37" i="31"/>
  <c r="D39" i="31"/>
  <c r="D40" i="31" s="1"/>
  <c r="D34" i="31"/>
  <c r="D44" i="31"/>
  <c r="G49" i="31"/>
  <c r="G16" i="31"/>
  <c r="G18" i="31"/>
  <c r="G19" i="31" s="1"/>
  <c r="G13" i="31"/>
  <c r="G22" i="31"/>
  <c r="F13" i="31"/>
  <c r="F20" i="31"/>
  <c r="F22" i="31"/>
  <c r="G23" i="31"/>
  <c r="C52" i="31"/>
  <c r="A4" i="31"/>
  <c r="C3" i="31"/>
  <c r="A3" i="31"/>
  <c r="E3" i="22"/>
  <c r="E75" i="22"/>
  <c r="A4" i="22"/>
  <c r="A3" i="22"/>
  <c r="E76" i="22"/>
  <c r="E3" i="23"/>
  <c r="A4" i="23"/>
  <c r="A3" i="23"/>
  <c r="E42" i="23"/>
  <c r="E41" i="23"/>
  <c r="A4" i="33"/>
  <c r="K4" i="33"/>
  <c r="G40" i="33"/>
  <c r="G58" i="33" s="1"/>
  <c r="N40" i="33"/>
  <c r="N58" i="33" s="1"/>
  <c r="M40" i="33"/>
  <c r="M58" i="33" s="1"/>
  <c r="L40" i="33"/>
  <c r="L58" i="33" s="1"/>
  <c r="K40" i="33"/>
  <c r="K58" i="33" s="1"/>
  <c r="J40" i="33"/>
  <c r="J58" i="33" s="1"/>
  <c r="I40" i="33"/>
  <c r="I58" i="33" s="1"/>
  <c r="H40" i="33"/>
  <c r="H58" i="33" s="1"/>
  <c r="N57" i="33"/>
  <c r="M57" i="33"/>
  <c r="L57" i="33"/>
  <c r="K57" i="33"/>
  <c r="J57" i="33"/>
  <c r="I57" i="33"/>
  <c r="H57" i="33"/>
  <c r="G57" i="33"/>
  <c r="N54" i="33"/>
  <c r="M54" i="33"/>
  <c r="M55" i="33" s="1"/>
  <c r="L54" i="33"/>
  <c r="K54" i="33"/>
  <c r="L55" i="33"/>
  <c r="J54" i="33"/>
  <c r="K55" i="33" s="1"/>
  <c r="I54" i="33"/>
  <c r="H54" i="33"/>
  <c r="G54" i="33"/>
  <c r="N53" i="33"/>
  <c r="M53" i="33"/>
  <c r="L53" i="33"/>
  <c r="K53" i="33"/>
  <c r="J53" i="33"/>
  <c r="I53" i="33"/>
  <c r="N41" i="33"/>
  <c r="N42" i="33" s="1"/>
  <c r="M41" i="33"/>
  <c r="M42" i="33" s="1"/>
  <c r="L41" i="33"/>
  <c r="L42" i="33" s="1"/>
  <c r="K41" i="33"/>
  <c r="K42" i="33" s="1"/>
  <c r="J41" i="33"/>
  <c r="J42" i="33"/>
  <c r="I41" i="33"/>
  <c r="I42" i="33"/>
  <c r="H41" i="33"/>
  <c r="H42" i="33" s="1"/>
  <c r="C25" i="8"/>
  <c r="C21" i="8"/>
  <c r="C17" i="8"/>
  <c r="C13" i="8"/>
  <c r="C32" i="8"/>
  <c r="C22" i="8"/>
  <c r="C52" i="8"/>
  <c r="C105" i="10"/>
  <c r="K105" i="10"/>
  <c r="C55" i="8"/>
  <c r="AH105" i="10"/>
  <c r="D15" i="10"/>
  <c r="D54" i="8"/>
  <c r="C65" i="12"/>
  <c r="C66" i="12"/>
  <c r="AI105" i="10"/>
  <c r="E104" i="10"/>
  <c r="D104" i="10"/>
  <c r="C58" i="8"/>
  <c r="C56" i="8"/>
  <c r="E19" i="11"/>
  <c r="C19" i="11"/>
  <c r="D33" i="10"/>
  <c r="D105" i="10"/>
  <c r="E66" i="12"/>
  <c r="D19" i="11"/>
  <c r="E33" i="10"/>
  <c r="E105" i="10"/>
  <c r="C15" i="10"/>
  <c r="B15" i="10"/>
  <c r="D55" i="8"/>
  <c r="C37" i="8"/>
  <c r="C61" i="8"/>
  <c r="C57" i="8"/>
  <c r="C42" i="8"/>
  <c r="C40" i="8"/>
  <c r="C38" i="8"/>
  <c r="C36" i="8"/>
  <c r="B33" i="10"/>
  <c r="H21" i="11"/>
  <c r="E21" i="11"/>
  <c r="G21" i="11"/>
  <c r="D21" i="11"/>
  <c r="F21" i="11"/>
  <c r="C21" i="11"/>
  <c r="C29" i="19"/>
  <c r="C35" i="20"/>
  <c r="C6" i="20"/>
  <c r="C13" i="19"/>
  <c r="C34" i="19"/>
  <c r="E62" i="8"/>
  <c r="E73" i="8"/>
  <c r="E28" i="8"/>
  <c r="D34" i="8"/>
  <c r="E43" i="8"/>
  <c r="C14" i="8"/>
  <c r="C24" i="8"/>
  <c r="C39" i="8"/>
  <c r="C33" i="8"/>
  <c r="C41" i="8"/>
  <c r="C10" i="8"/>
  <c r="C16" i="8"/>
  <c r="C31" i="8"/>
  <c r="C53" i="8"/>
  <c r="C60" i="8"/>
  <c r="C35" i="8"/>
  <c r="E48" i="8"/>
  <c r="F23" i="31"/>
  <c r="G20" i="31" l="1"/>
  <c r="D41" i="31"/>
  <c r="D8" i="19"/>
  <c r="F41" i="31"/>
  <c r="A3" i="33"/>
  <c r="Q8" i="10"/>
  <c r="T8" i="10" s="1"/>
  <c r="W8" i="10" s="1"/>
  <c r="Z8" i="10" s="1"/>
  <c r="AC8" i="10" s="1"/>
  <c r="AF8" i="10" s="1"/>
  <c r="AI8" i="10" s="1"/>
  <c r="N7" i="12"/>
  <c r="I7" i="12"/>
  <c r="D7" i="12"/>
  <c r="Q7" i="12"/>
  <c r="H7" i="12"/>
  <c r="K7" i="12"/>
  <c r="R7" i="12"/>
  <c r="M7" i="12"/>
  <c r="T7" i="12"/>
  <c r="W7" i="12"/>
  <c r="L7" i="12"/>
  <c r="S7" i="12"/>
  <c r="O7" i="12"/>
  <c r="V7" i="12"/>
  <c r="J7" i="12"/>
  <c r="E7" i="12"/>
  <c r="H55" i="33"/>
  <c r="J55" i="33"/>
  <c r="N55" i="33"/>
  <c r="I55" i="33"/>
  <c r="D35" i="20"/>
  <c r="D34" i="19"/>
  <c r="D6" i="20"/>
  <c r="C6" i="19"/>
  <c r="C59" i="14"/>
  <c r="C60" i="14" s="1"/>
  <c r="C7" i="19" s="1"/>
  <c r="C37" i="14"/>
  <c r="C42" i="14" s="1"/>
  <c r="C63" i="14" s="1"/>
  <c r="C69" i="14" s="1"/>
  <c r="C54" i="15"/>
  <c r="C7" i="20" s="1"/>
  <c r="C53" i="15"/>
  <c r="D53" i="15"/>
  <c r="D54" i="15"/>
  <c r="D7" i="20" s="1"/>
  <c r="G40" i="31"/>
  <c r="G48" i="31"/>
  <c r="E41" i="31"/>
  <c r="F45" i="31"/>
  <c r="F47" i="31" s="1"/>
  <c r="G8" i="10"/>
  <c r="J8" i="10" s="1"/>
  <c r="M8" i="10" s="1"/>
  <c r="P8" i="10" s="1"/>
  <c r="S8" i="10" s="1"/>
  <c r="V8" i="10" s="1"/>
  <c r="Y8" i="10" s="1"/>
  <c r="AB8" i="10" s="1"/>
  <c r="AE8" i="10" s="1"/>
  <c r="AH8" i="10" s="1"/>
  <c r="C24" i="19"/>
  <c r="C18" i="19"/>
  <c r="C22" i="20"/>
  <c r="C16" i="20"/>
  <c r="C8" i="15"/>
  <c r="C39" i="19"/>
  <c r="F7" i="12"/>
  <c r="D29" i="19"/>
  <c r="U7" i="12"/>
  <c r="P7" i="12"/>
  <c r="D39" i="19"/>
  <c r="D16" i="20"/>
  <c r="D6" i="19"/>
  <c r="G7" i="12"/>
  <c r="D13" i="19"/>
  <c r="D22" i="20"/>
  <c r="D18" i="19"/>
  <c r="D31" i="20"/>
  <c r="D24" i="19"/>
  <c r="D7" i="19" l="1"/>
  <c r="C61" i="14"/>
  <c r="C8" i="19" s="1"/>
  <c r="D75" i="14" l="1"/>
  <c r="D76" i="14"/>
</calcChain>
</file>

<file path=xl/sharedStrings.xml><?xml version="1.0" encoding="utf-8"?>
<sst xmlns="http://schemas.openxmlformats.org/spreadsheetml/2006/main" count="1668" uniqueCount="894">
  <si>
    <t>Document A(c)</t>
  </si>
  <si>
    <t>Revenue Detail (Do Not Sumbit)</t>
  </si>
  <si>
    <t>Revenue Detail (Do Not Submit)</t>
  </si>
  <si>
    <t>MTC Claim Application - Document A(c)</t>
  </si>
  <si>
    <t>Operator has failed to comply with fare or fares-plus-local-support recovery ratio requirement during the</t>
  </si>
  <si>
    <t>following fiscal years:</t>
  </si>
  <si>
    <t>Contact Person's Telephone</t>
  </si>
  <si>
    <t>Claimant Personnel Information</t>
  </si>
  <si>
    <t>Application Submittal Date</t>
  </si>
  <si>
    <t xml:space="preserve">Efficiency Standard 2 Pass or Fail? </t>
  </si>
  <si>
    <t>I hereby attest to the reasonableness and accuracy of this information.</t>
  </si>
  <si>
    <t xml:space="preserve"> </t>
  </si>
  <si>
    <t>OR (go to next page)</t>
  </si>
  <si>
    <t>This claim covers which year of the exemption (check one):</t>
  </si>
  <si>
    <t>G.</t>
  </si>
  <si>
    <t>Operator has failed to comply with fare or fares-plus-local-support recovery ratio requirement during the following fiscal years:</t>
  </si>
  <si>
    <t>type the fiscal years in here</t>
  </si>
  <si>
    <t>(see instructions for a discussion of the "Penalty Due to Noncompliance" in accordance with PUC §99268.9)</t>
  </si>
  <si>
    <t>MTC Claim Application - Document  RM2</t>
  </si>
  <si>
    <t>Regional Measure 2 Operating Assistance Proposal - Eligible Applicants Only</t>
  </si>
  <si>
    <t>Project Title:</t>
  </si>
  <si>
    <t>Service Description:</t>
  </si>
  <si>
    <t>D. Cost Allocation Plan/Cost Methodology</t>
  </si>
  <si>
    <t>Headways</t>
  </si>
  <si>
    <t>Vehicles in service</t>
  </si>
  <si>
    <t>Daily Rev Veh Hrs</t>
  </si>
  <si>
    <t>Start Time</t>
  </si>
  <si>
    <t>Peak</t>
  </si>
  <si>
    <t>Off-peak</t>
  </si>
  <si>
    <t>1.</t>
  </si>
  <si>
    <t>Weekday</t>
  </si>
  <si>
    <t>2.</t>
  </si>
  <si>
    <t>Saturday</t>
  </si>
  <si>
    <t>3.</t>
  </si>
  <si>
    <t>Sunday</t>
  </si>
  <si>
    <t>Costs are (check one):</t>
  </si>
  <si>
    <t xml:space="preserve">Fully-allocated </t>
  </si>
  <si>
    <t>Marginal</t>
  </si>
  <si>
    <t>Operating Plan:</t>
  </si>
  <si>
    <t>Operating Budget</t>
  </si>
  <si>
    <t>Total Operating Cost</t>
  </si>
  <si>
    <t xml:space="preserve"> -- RM 2 Operating Assistance Request</t>
  </si>
  <si>
    <t>4.</t>
  </si>
  <si>
    <t xml:space="preserve"> -- Other Operating Revenue</t>
  </si>
  <si>
    <t>5.</t>
  </si>
  <si>
    <t xml:space="preserve"> -- Other Subsidy</t>
  </si>
  <si>
    <t>6.</t>
  </si>
  <si>
    <t>Total Subsidy</t>
  </si>
  <si>
    <t>7.</t>
  </si>
  <si>
    <t>Total Revenues</t>
  </si>
  <si>
    <t>8.</t>
  </si>
  <si>
    <t>Service Parameters:</t>
  </si>
  <si>
    <t>Estimated Annual Ridership</t>
  </si>
  <si>
    <t>Average Weekday Ridership</t>
  </si>
  <si>
    <t>Annual Revenue Miles</t>
  </si>
  <si>
    <t>Performance Measures:</t>
  </si>
  <si>
    <t>Passengers/Total Hour</t>
  </si>
  <si>
    <t>Change in Passenger Per Hour</t>
  </si>
  <si>
    <t>N/A</t>
  </si>
  <si>
    <t>Other Measures</t>
  </si>
  <si>
    <t>Cost Per Rider</t>
  </si>
  <si>
    <t>Subsidy Per Rider</t>
  </si>
  <si>
    <t>Cost Per Revenue Hour</t>
  </si>
  <si>
    <t>R.</t>
  </si>
  <si>
    <t>and revenues in its general fiscal audit for that year.  Applicant also assures that it will include the RM-2</t>
  </si>
  <si>
    <t xml:space="preserve">If Applicant is a ferry operator, it certifies that it is current on all inspections and certifications required  </t>
  </si>
  <si>
    <t>by federal and state agencies.</t>
  </si>
  <si>
    <t>S.</t>
  </si>
  <si>
    <t>T.</t>
  </si>
  <si>
    <t>The undersigned attest that to the best of their knowledge, the budgeted recovery ratio(s)</t>
  </si>
  <si>
    <t>shown above is/are accurate and correct.</t>
  </si>
  <si>
    <t>Sign                                                                                                            Date</t>
  </si>
  <si>
    <t>Select the eligibility statement below, pertaining to the service(s) for which operating</t>
  </si>
  <si>
    <t>funds are being requested, and enter the calculated ratio shown above in the</t>
  </si>
  <si>
    <t>appropriate cell highlighted yellow.</t>
  </si>
  <si>
    <t>Information in cells highlighted blue appears automatically</t>
  </si>
  <si>
    <t>50% Expenditure Limitation Eligibility Criteria and Certification:</t>
  </si>
  <si>
    <t>Project Name</t>
  </si>
  <si>
    <t>Contributed services (contra account only)</t>
  </si>
  <si>
    <t>Service extension expense</t>
  </si>
  <si>
    <t>5% Unrestricted Funds</t>
  </si>
  <si>
    <t>The undersigned attest that to the best of their knowledge, the statement above is true and correct.</t>
  </si>
  <si>
    <t>Authorized Representative Signature:</t>
  </si>
  <si>
    <t>Authorized Representative Name:</t>
  </si>
  <si>
    <t>Title :</t>
  </si>
  <si>
    <t>Chief Financial Officer (or equivalent) Signature:</t>
  </si>
  <si>
    <t>Chief Financial Officer (or equivalent) Name:</t>
  </si>
  <si>
    <t>ENTER an "X" in the yellow cell to the left of each required certification</t>
  </si>
  <si>
    <t>Applicant certifies that it has submitted a satisfactory independent fiscal audit with required compli-</t>
  </si>
  <si>
    <t>ance statement to MTC and to the State Controller (Pub. Util. Code §99245 and 21 Cal. Code of Regs.</t>
  </si>
  <si>
    <t>Applicant certifies that it has submitted a State Controller’s report in conformance with the Uniform</t>
  </si>
  <si>
    <t>System of Accounts and Records to MTC and to the State Controller pursuant to Pub. Util. Code</t>
  </si>
  <si>
    <t>Applicant certifies that a triennial performance audit of its operations has been submitted, as required</t>
  </si>
  <si>
    <t>by law (Pub. Util. Code §99246(c), and 21 Cal. Code of Regs. §6664.5), to MTC, the State</t>
  </si>
  <si>
    <t>Controller and to the Director of the California Department of Transportation, or that the operator</t>
  </si>
  <si>
    <t>has been in operation for less than one year.</t>
  </si>
  <si>
    <t>Applicant applying for funds pursuant to Public Utilities Code §99268.1 certifies that it was in</t>
  </si>
  <si>
    <t>Liability insurance cost increase in excess of CPI</t>
  </si>
  <si>
    <t>Only complete this form if you do not complete J(a)</t>
  </si>
  <si>
    <t>TDA for qualified service extension</t>
  </si>
  <si>
    <t>STA for qualified service extension</t>
  </si>
  <si>
    <t>compliance with Pub. Util. Code §99268 during the 1978-79 fiscal year, and further certifies that it</t>
  </si>
  <si>
    <t>9.</t>
  </si>
  <si>
    <t>will remain in compliance with that section during the fiscal year which is the subject of this claim.</t>
  </si>
  <si>
    <t>Applicant filing an application pursuant to Pub. Util. Code §99268.5 certifies that, for the purpose of</t>
  </si>
  <si>
    <t>Regional Measure 2 (RM2)</t>
  </si>
  <si>
    <t>Feeder Bus Funds</t>
  </si>
  <si>
    <t>§99243.</t>
  </si>
  <si>
    <t>of Regs. §6664).</t>
  </si>
  <si>
    <t>this claim, it provides services using vehicles for the exclusive use of elderly and disabled persons, and</t>
  </si>
  <si>
    <t>further certifies that those vehicles maintain a ratio of fares to  total operating cost of at least 10 percent.</t>
  </si>
  <si>
    <t>Applicant that received an allocation of TDA/STA funds for an extension of service pursuant to Pub.</t>
  </si>
  <si>
    <t>Util. Code §99268.8 certifies that it will file a report of these services pursuant to 21 Cal. Code of Regs.</t>
  </si>
  <si>
    <t xml:space="preserve"> §6633(b) within 90 days after the close of the fiscal year in which that allocation was granted.</t>
  </si>
  <si>
    <t>Applicant applying for funds pursuant to Pub. Util. Code §99260 certifies that (check one):</t>
  </si>
  <si>
    <t>a.</t>
  </si>
  <si>
    <t>WestCAT</t>
  </si>
  <si>
    <t>the current cost of its retirement system is fully funded with respect to the officers and employees</t>
  </si>
  <si>
    <t>of its public transportation system; or</t>
  </si>
  <si>
    <t>b.</t>
  </si>
  <si>
    <t>the operator is implementing a plan approved by the transportation planning agency which will</t>
  </si>
  <si>
    <t>fully fund the retirement system for such officers and  employees within forty years; or</t>
  </si>
  <si>
    <t>c.</t>
  </si>
  <si>
    <t>the operator has a private pension plan which sets aside and invests on a current basis funds</t>
  </si>
  <si>
    <t>sufficient to provide for the payment of future pension benefits and which is fully compliant with</t>
  </si>
  <si>
    <t>the requirements stated in Pub. Util. Code §99272 and §99273.</t>
  </si>
  <si>
    <t>H.</t>
  </si>
  <si>
    <t>(FOR STA FUNDS) Applicant applying for STA revenue-based funds for purposes other than SB 602</t>
  </si>
  <si>
    <t>Pop Lifeline</t>
  </si>
  <si>
    <t>projects, capital match and ADA programs, certifies that all of its needs for SB 602 purposes, capital</t>
  </si>
  <si>
    <t>match and ADA requirements are met from other sources.</t>
  </si>
  <si>
    <t>I.</t>
  </si>
  <si>
    <t>Applicant applying for TDA/STA funds for capital intensive projects pursuant to Pub. Util. Code</t>
  </si>
  <si>
    <t xml:space="preserve"> §99268.7 certifies that it has made every effort to obtain federal funding for any project which is</t>
  </si>
  <si>
    <t>funded pursuant to Pub. Util. Code §99268.7.</t>
  </si>
  <si>
    <t>J.</t>
  </si>
  <si>
    <t>Applicant certifies, in compliance with Pub. Util. Code §99264, that it does not routinely staff with two</t>
  </si>
  <si>
    <t>or more persons, a vehicle for public transportation purposes designed to be operated by one person.</t>
  </si>
  <si>
    <t>K.</t>
  </si>
  <si>
    <t>L.</t>
  </si>
  <si>
    <t>(FOR STA FUNDS) Operator applying for STA funds under Pub. Util. Code §99260 certifies that it</t>
  </si>
  <si>
    <t>has made a reasonable effort to implement its productivity improvement program (PIP) projects and has</t>
  </si>
  <si>
    <t xml:space="preserve">provided in its application to MTC a report on the progress made in implementing these projects. </t>
  </si>
  <si>
    <t>M.</t>
  </si>
  <si>
    <t>(FOR STA FUNDS) Applicant for STA funds certifies that it is making full use of federal funds</t>
  </si>
  <si>
    <t>N.</t>
  </si>
  <si>
    <t>Applicant applying for funds pursuant to Pub. Util. Code §99260 certifies that:</t>
  </si>
  <si>
    <t>if applicant is an operator and offers reduced fares to senior citizens and disabled persons, applicant</t>
  </si>
  <si>
    <t xml:space="preserve">Claim Summary </t>
  </si>
  <si>
    <t>Revenue Detail</t>
  </si>
  <si>
    <t>will honor either the federal Medicare identification card or the California Department of Motor</t>
  </si>
  <si>
    <t>Vehicles senior citizen identification card as well as the Regional Transit  Discount Card; and</t>
  </si>
  <si>
    <t>if applicant is an operator and offers reduced fares to senior citizens, applicant will also offer the</t>
  </si>
  <si>
    <t>identical reduced fare to disabled patrons.</t>
  </si>
  <si>
    <t>O.</t>
  </si>
  <si>
    <t>Applicant certifies that it has submitted a copy of the California Highway Patrol (CHP) certification</t>
  </si>
  <si>
    <t>which was issued within the last 13 months indicating compliance with Cal. Veh. Code. §1808.1 (CHP</t>
  </si>
  <si>
    <t xml:space="preserve"> "pull notice system and periodic reports").  (Pub. Util. Code §99251).</t>
  </si>
  <si>
    <t>P.</t>
  </si>
  <si>
    <t>Applicant certifies that it does not require that a person be a resident of the applicant's service area in</t>
  </si>
  <si>
    <t>order to qualify for service. (Pub. Util. Code §99155(e)).</t>
  </si>
  <si>
    <t>Q.</t>
  </si>
  <si>
    <t>The undersigned attests that the certifications indicated above are true and correct,</t>
  </si>
  <si>
    <t>and further attests to the applicant's intent to comply with the indicated certifications.</t>
  </si>
  <si>
    <t>Name:</t>
  </si>
  <si>
    <t>Title:</t>
  </si>
  <si>
    <t>ance statement to MTC and to the State Controller (Pub. Util. Code §99245 and 21 Cal. Code</t>
  </si>
  <si>
    <t>Average net Cost per Adj. Revenue Hour (Columns B, C &amp; D)</t>
  </si>
  <si>
    <t>Average Change in CPI (Columns B, C &amp; D)</t>
  </si>
  <si>
    <t>CPI Inflated Average net Cost per Adjusted Revenue Hour</t>
  </si>
  <si>
    <t>Average net Cost per Adjusted Revenue Hour (Columns A, B &amp; C)</t>
  </si>
  <si>
    <t xml:space="preserve">Costs eligible for CPI adjustment </t>
  </si>
  <si>
    <t>Applicant certifies that it is regularly participating in the activities of its county’s Paratransit</t>
  </si>
  <si>
    <t>All applicants must certify the following:</t>
  </si>
  <si>
    <t>if applicant is an operator and offers reduced fares to senior citizens and disabled persons,</t>
  </si>
  <si>
    <t>applicant will honor either the federal Medicare identification card or the California Department</t>
  </si>
  <si>
    <t>of Motor Vehicles senior citizen identification card, as well as the Regional Transit Connection</t>
  </si>
  <si>
    <t>Discount Card; and</t>
  </si>
  <si>
    <t>if applicant is an operator and offers reduced fares to senior citizens, applicant will also offer</t>
  </si>
  <si>
    <t>the identical reduced fare to disabled patrons.</t>
  </si>
  <si>
    <t>(APPLIES TO ARTICLE 8 RECIPIENTS) Applicant that is a municipal operator (as defined</t>
  </si>
  <si>
    <t>under Pub. Util. Code §99209) certifies that it has submitted a copy of the California Highway</t>
  </si>
  <si>
    <t>Patrol (ChP) certification, which was issued within the last 13 months, indicating compliance with</t>
  </si>
  <si>
    <r>
      <t>Cal. Veh. Code §1808.1 (CHP "pull notice system and periodic reports").</t>
    </r>
    <r>
      <rPr>
        <sz val="10"/>
        <rFont val="Times New Roman"/>
        <family val="1"/>
      </rPr>
      <t xml:space="preserve">  (Pub. Util. Code §99251).</t>
    </r>
  </si>
  <si>
    <t>Applicant certifies that it does not require that a person be a resident of the applicant’s service area</t>
  </si>
  <si>
    <t>in order to qualify for service.</t>
  </si>
  <si>
    <t>Fare Ratio in Compliance with PUC Section 29142.4(b)</t>
  </si>
  <si>
    <t>Fare Revenues and Excess Base Support per PUC Section 29142.5</t>
  </si>
  <si>
    <t xml:space="preserve">Ratio of Fare Revenues and Excess Base Support to Total Operating Cost: </t>
  </si>
  <si>
    <t xml:space="preserve">I hereby attest to the reasonableness and accuracy of this information. </t>
  </si>
  <si>
    <t>Sign                                                                                                          Date</t>
  </si>
  <si>
    <t>Regional Measure 2</t>
  </si>
  <si>
    <t>RM2 Operating Cost</t>
  </si>
  <si>
    <t>Total Annual Revenue Hours</t>
  </si>
  <si>
    <t>Total Annual RM2 Revenue Hours</t>
  </si>
  <si>
    <t>Performance Measures (check one)</t>
  </si>
  <si>
    <t>Total Service</t>
  </si>
  <si>
    <t>RM2 Increment Only</t>
  </si>
  <si>
    <t>Farebox Recovery Ratio (Total Cost)</t>
  </si>
  <si>
    <t>MTC Claim Application - Form X</t>
  </si>
  <si>
    <t>Explanatory Notes</t>
  </si>
  <si>
    <t>MTC Claim Application - Document A(a)</t>
  </si>
  <si>
    <t>MTC Claim Application - Docment A(b)</t>
  </si>
  <si>
    <t>MTC Claim Application - Document  F(a)</t>
  </si>
  <si>
    <t>MTC Claim Application - Document  F(b)</t>
  </si>
  <si>
    <t>Capital Allocation Request</t>
  </si>
  <si>
    <t>MTC Claim Application - Document  H(a)</t>
  </si>
  <si>
    <t>MTC Claim Application - Document  H(b)</t>
  </si>
  <si>
    <t>Maximum Allocation Worksheet - Article 4.5 &amp; 8</t>
  </si>
  <si>
    <t>MTC Claim Application - Document  H(c)</t>
  </si>
  <si>
    <t>MTC Claim Application - Document I(a)</t>
  </si>
  <si>
    <t>MTC Claim Application - Document  I(b)</t>
  </si>
  <si>
    <t>MTC Claim Application - Document I(c)</t>
  </si>
  <si>
    <t>MTC Claim Application - Document  I(d)</t>
  </si>
  <si>
    <t xml:space="preserve">TDA Eligibility Statement - Article 4 </t>
  </si>
  <si>
    <t xml:space="preserve">TDA Eligibility Statement - Article 4.5 &amp; 8 </t>
  </si>
  <si>
    <t>TDA Eligibility Statement - 50% Expenditure Limitation</t>
  </si>
  <si>
    <t>MTC Claim Application - Document  J(a)</t>
  </si>
  <si>
    <t xml:space="preserve">Standard Certifications - Article 4  </t>
  </si>
  <si>
    <t>MTC Claim Application - Document  J(b)</t>
  </si>
  <si>
    <t xml:space="preserve">Standard Certifications - Articles 4.5 &amp; 8 </t>
  </si>
  <si>
    <t>MTC Claim Application - Document 1107</t>
  </si>
  <si>
    <t>TDA, STA, 1107 &amp; Feeder Bus Request</t>
  </si>
  <si>
    <t>MTC Claim Application - Docment  G(a)</t>
  </si>
  <si>
    <t>MTC Claim Application - Docment  G(b)</t>
  </si>
  <si>
    <t>Productivity Improvement Program (PIP) Progress Report</t>
  </si>
  <si>
    <t>Use the form below to provide explanations or additional information for any of the claim documents.</t>
  </si>
  <si>
    <t>Make certain you identify the workbook tab and line number to which the explanation or information pertains</t>
  </si>
  <si>
    <t>tab</t>
  </si>
  <si>
    <t>line #</t>
  </si>
  <si>
    <t>explanatory and/or supplemental information</t>
  </si>
  <si>
    <t>Revenue Purpose</t>
  </si>
  <si>
    <t>TDA 4</t>
  </si>
  <si>
    <t>TDA 4.5</t>
  </si>
  <si>
    <t>Capital</t>
  </si>
  <si>
    <t>TDA 8</t>
  </si>
  <si>
    <t>Planning &amp; Admin</t>
  </si>
  <si>
    <t>MTC</t>
  </si>
  <si>
    <t>Marin County (GGT)</t>
  </si>
  <si>
    <t>TDA 4.5 Converted to 4</t>
  </si>
  <si>
    <t>TDA 3 Converted to 4</t>
  </si>
  <si>
    <t>Sonoma County (GGT)</t>
  </si>
  <si>
    <t xml:space="preserve"> Service Name</t>
  </si>
  <si>
    <t>Basis of Project</t>
  </si>
  <si>
    <t>Yes</t>
  </si>
  <si>
    <t>No</t>
  </si>
  <si>
    <t>Is this project derived from a TDA Triennial Performance Audit Recommendation (enter an "X" under Yes or No)</t>
  </si>
  <si>
    <t>If "Yes," provide cite to the Performance Audit Report: Month, Year, Page Number (e.g., June 2004 pp.23,24)</t>
  </si>
  <si>
    <t>If "No," use Form X to provide an explanation of the basis for the project.  Include reference to any studies, policies or documentation</t>
  </si>
  <si>
    <t xml:space="preserve">  used to demonstrate the need and purpose, and expected outcome of the project.  Contact MTC Staff for further information on PIP projects.</t>
  </si>
  <si>
    <t>PUC Code Lookup Table</t>
  </si>
  <si>
    <t>6730(a)</t>
  </si>
  <si>
    <t>6731(c)</t>
  </si>
  <si>
    <t>99260 (a)</t>
  </si>
  <si>
    <t>99275 (a)</t>
  </si>
  <si>
    <t>99400 (e)</t>
  </si>
  <si>
    <t>99400 (b)</t>
  </si>
  <si>
    <t>99400 (d)</t>
  </si>
  <si>
    <t>99400 (c)</t>
  </si>
  <si>
    <t>99400 (a)</t>
  </si>
  <si>
    <t>MTC Claim Application - Article 4 Transit Checklist</t>
  </si>
  <si>
    <t>Claim Application Checklist - Article 4 Funded Services</t>
  </si>
  <si>
    <t>Enter an "X" in the cells highlighted yellow to indicate that each required</t>
  </si>
  <si>
    <t>document is being submitted with the claim application.</t>
  </si>
  <si>
    <t>Document</t>
  </si>
  <si>
    <t>Document Description</t>
  </si>
  <si>
    <t>Submitted</t>
  </si>
  <si>
    <t>Document B</t>
  </si>
  <si>
    <t>Document C</t>
  </si>
  <si>
    <t>Document D</t>
  </si>
  <si>
    <t>Operating Expenses and Revenues</t>
  </si>
  <si>
    <t>Operating Data</t>
  </si>
  <si>
    <t>Capital Allocation Requests</t>
  </si>
  <si>
    <t>OR</t>
  </si>
  <si>
    <t>Operating costs excluding service extensions</t>
  </si>
  <si>
    <t>Performance audit expense</t>
  </si>
  <si>
    <t>Federal cash grants and reimbursements* (413)</t>
  </si>
  <si>
    <t>Private cash contributions (attach explanation)</t>
  </si>
  <si>
    <t>Funding from the Older Americans Act of 1965</t>
  </si>
  <si>
    <t>Funding from a "Regional Center"</t>
  </si>
  <si>
    <t>Total system operating expense</t>
  </si>
  <si>
    <t>Contract(s)</t>
  </si>
  <si>
    <t>Copy(ies) of Current Service Contract(s)</t>
  </si>
  <si>
    <t>MTC Claim Application - Article 4.5 Community Transit Checklist</t>
  </si>
  <si>
    <t>Claim Application Checklist - Article 4.5 Funded Services</t>
  </si>
  <si>
    <t>Copy(ies) of Special Transit Fare Contract(s)</t>
  </si>
  <si>
    <t>MTC Claim Application - Article 8 Transit Checklist</t>
  </si>
  <si>
    <t>Claim Application Checklist - Article 8 Funded Services</t>
  </si>
  <si>
    <t>AC Transit</t>
  </si>
  <si>
    <t>BART</t>
  </si>
  <si>
    <t xml:space="preserve">Street Address  </t>
  </si>
  <si>
    <t>CCCTA</t>
  </si>
  <si>
    <t xml:space="preserve">City  </t>
  </si>
  <si>
    <t>City of Dixon</t>
  </si>
  <si>
    <t xml:space="preserve">ZIP Code  </t>
  </si>
  <si>
    <t>ECCTA</t>
  </si>
  <si>
    <t xml:space="preserve">County  </t>
  </si>
  <si>
    <t>City of Fairfield</t>
  </si>
  <si>
    <t>Golden Gate Transit</t>
  </si>
  <si>
    <t>Authorized Signature Name</t>
  </si>
  <si>
    <t>LAVTA</t>
  </si>
  <si>
    <t>Authorized Signature Title</t>
  </si>
  <si>
    <t>CFO Name</t>
  </si>
  <si>
    <t>City of Petaluma</t>
  </si>
  <si>
    <t>CFO Title</t>
  </si>
  <si>
    <t>City of Pleasanton</t>
  </si>
  <si>
    <t>City of Rio Vista</t>
  </si>
  <si>
    <t>Contact Person Title</t>
  </si>
  <si>
    <t>County of Solano</t>
  </si>
  <si>
    <t>Contact Person's FAX</t>
  </si>
  <si>
    <t>County of Sonoma</t>
  </si>
  <si>
    <t>Contact E-Mail Address</t>
  </si>
  <si>
    <t>City of Santa Rosa</t>
  </si>
  <si>
    <t>Solano Transportation Authority</t>
  </si>
  <si>
    <t>SamTrans</t>
  </si>
  <si>
    <t>Fiscal Year</t>
  </si>
  <si>
    <t>Claim Submittal Date</t>
  </si>
  <si>
    <t>City of Union City</t>
  </si>
  <si>
    <t>Public Transportation Modes Operated</t>
  </si>
  <si>
    <t>VTA</t>
  </si>
  <si>
    <t>Mode Type</t>
  </si>
  <si>
    <t>City of Vacaville</t>
  </si>
  <si>
    <t>WCCTA</t>
  </si>
  <si>
    <t>Mode</t>
  </si>
  <si>
    <t>Cable Car</t>
  </si>
  <si>
    <t>Commuter Rail</t>
  </si>
  <si>
    <t>Demand Response</t>
  </si>
  <si>
    <t>Ferryboat</t>
  </si>
  <si>
    <t>Heavy Rail (Rapid Rail)</t>
  </si>
  <si>
    <t>Light Rail (Streetcar)</t>
  </si>
  <si>
    <t>Motorbus</t>
  </si>
  <si>
    <t>Other</t>
  </si>
  <si>
    <t>Trolleybus</t>
  </si>
  <si>
    <t>Vanpool</t>
  </si>
  <si>
    <t>Claimant Name</t>
  </si>
  <si>
    <t>Claimant Information</t>
  </si>
  <si>
    <t>STA Eligibility Calculation</t>
  </si>
  <si>
    <t>Column A</t>
  </si>
  <si>
    <t>Column B</t>
  </si>
  <si>
    <t>Column C</t>
  </si>
  <si>
    <t>Complete Part A, and if necessary, Part B (see Fund Application Manual for instructions)</t>
  </si>
  <si>
    <t>Column D</t>
  </si>
  <si>
    <t>Column E</t>
  </si>
  <si>
    <t>Exclusions from operating cost</t>
  </si>
  <si>
    <t>Adjusted Service Hours</t>
  </si>
  <si>
    <t>Exclusion of new service operating cost</t>
  </si>
  <si>
    <t>Change Attributable to CPI</t>
  </si>
  <si>
    <t xml:space="preserve">Allowable CPI-Adjusted Exclusion </t>
  </si>
  <si>
    <t>line</t>
  </si>
  <si>
    <t>Purpose</t>
  </si>
  <si>
    <t>STA Type</t>
  </si>
  <si>
    <t>Apportionment Area</t>
  </si>
  <si>
    <t>no.</t>
  </si>
  <si>
    <t>Article Name</t>
  </si>
  <si>
    <t>STA Type Name</t>
  </si>
  <si>
    <t>TDA Operating</t>
  </si>
  <si>
    <t>STA Operating</t>
  </si>
  <si>
    <t>Information in cells highlighted light-blue are entered via drop-down menu</t>
  </si>
  <si>
    <t>TDA Capital</t>
  </si>
  <si>
    <t>STA Capital</t>
  </si>
  <si>
    <t>County of Alameda</t>
  </si>
  <si>
    <t>County of Contra Costa</t>
  </si>
  <si>
    <t>County of Marin</t>
  </si>
  <si>
    <t>TDA 8 Streets &amp; Roads</t>
  </si>
  <si>
    <t>County of Napa</t>
  </si>
  <si>
    <t>County of San Francisco</t>
  </si>
  <si>
    <t>County of San Mateo</t>
  </si>
  <si>
    <t>Transit Operating</t>
  </si>
  <si>
    <t>County of Santa Clara</t>
  </si>
  <si>
    <t>Streets &amp; Roads</t>
  </si>
  <si>
    <t>Community Transit</t>
  </si>
  <si>
    <t>ACE - Alameda CMA</t>
  </si>
  <si>
    <t>Passenger Rail Service</t>
  </si>
  <si>
    <t>ACE - VTA</t>
  </si>
  <si>
    <t>AC Transit Ala.Co. D1</t>
  </si>
  <si>
    <t>AC Transit Ala.Co. D2</t>
  </si>
  <si>
    <t>AC Transit C.C.Co. D1</t>
  </si>
  <si>
    <t>Dixon</t>
  </si>
  <si>
    <t>Fairfield</t>
  </si>
  <si>
    <t>PCJPB</t>
  </si>
  <si>
    <t>Petaluma</t>
  </si>
  <si>
    <t>Rio Vista</t>
  </si>
  <si>
    <t>Santa Rosa</t>
  </si>
  <si>
    <t>Suisun City</t>
  </si>
  <si>
    <t>Union City</t>
  </si>
  <si>
    <t>Vacaville</t>
  </si>
  <si>
    <t>Information from other documents (tabs) in the workbook will appear automatically on this form.</t>
  </si>
  <si>
    <t>This form must be signed and dated</t>
  </si>
  <si>
    <t>OPERATING FUNDS REQUESTED</t>
  </si>
  <si>
    <t>TDA Operating Fund Request</t>
  </si>
  <si>
    <t>Article</t>
  </si>
  <si>
    <t>PUC§</t>
  </si>
  <si>
    <t>Amount</t>
  </si>
  <si>
    <t>Total TDA Operating</t>
  </si>
  <si>
    <t>STA Operating Fund Request</t>
  </si>
  <si>
    <t>CCR§</t>
  </si>
  <si>
    <t>STA fund</t>
  </si>
  <si>
    <t>Total STA Operating</t>
  </si>
  <si>
    <t>Other Operating Funds Requested</t>
  </si>
  <si>
    <t>AB 1107 Total</t>
  </si>
  <si>
    <t>Feeder Bus Total</t>
  </si>
  <si>
    <t>The applicant named below establishes its eligibility for an allocation of Transportation</t>
  </si>
  <si>
    <t>Development Act ("TDA") and/or State Transit Assistance ("STA") funds on the basis that it</t>
  </si>
  <si>
    <t>was in compliance with the expenditure limitation of Public Utilities Code §99268 in fiscal</t>
  </si>
  <si>
    <t>year 1978-79, and on the basis that it's proposed budget reflects the combined expenditure of</t>
  </si>
  <si>
    <t>TDA and STA funds in an amount that will not exceed fifty percent of total expenditures for</t>
  </si>
  <si>
    <t>its public transportation system, exclusive of expenditures for qualified extensions of service,</t>
  </si>
  <si>
    <t>capital improvements to a grade-separated transit system, and capital intensive projects, in</t>
  </si>
  <si>
    <t>accordance with the provisions of Public Utilities Code §99268.1 and 21 California Code of</t>
  </si>
  <si>
    <t>Regulations §6633.1.</t>
  </si>
  <si>
    <t>TOTAL OPERATING REQUEST</t>
  </si>
  <si>
    <t>CAPITAL FUNDS REQUESTED</t>
  </si>
  <si>
    <t>TDA Capital Fund Request</t>
  </si>
  <si>
    <t>PUC §</t>
  </si>
  <si>
    <t>Total TDA Capital</t>
  </si>
  <si>
    <t>STA Capital Fund Request</t>
  </si>
  <si>
    <t xml:space="preserve">Purpose </t>
  </si>
  <si>
    <t>TDA Article</t>
  </si>
  <si>
    <t>Drop-down data list</t>
  </si>
  <si>
    <t>Enter date completed, or anticipated completion date.  If anticipated date differs from date shown in section "D" above,</t>
  </si>
  <si>
    <t>enter short explantion for delay.  Use Form X if you need more space to type explanations.</t>
  </si>
  <si>
    <t>MTC Claim Application - Document  F(c)</t>
  </si>
  <si>
    <t>Federal Sources</t>
  </si>
  <si>
    <t>Capital Project Revenue</t>
  </si>
  <si>
    <t xml:space="preserve">Regional Sources </t>
  </si>
  <si>
    <t>MTC Funds (not in this request)</t>
  </si>
  <si>
    <r>
      <t xml:space="preserve">Project Title (to be listed in the PIP)  </t>
    </r>
    <r>
      <rPr>
        <i/>
        <sz val="12"/>
        <rFont val="Times New Roman"/>
        <family val="1"/>
      </rPr>
      <t>begin typing in upper left corner of text box</t>
    </r>
  </si>
  <si>
    <r>
      <t xml:space="preserve">Project Description (to be shown in the PIP) </t>
    </r>
    <r>
      <rPr>
        <i/>
        <sz val="12"/>
        <rFont val="Times New Roman"/>
        <family val="1"/>
      </rPr>
      <t xml:space="preserve"> begin typing in upper left corner of text box</t>
    </r>
  </si>
  <si>
    <t>Paratransit Operating</t>
  </si>
  <si>
    <t>6730(b)</t>
  </si>
  <si>
    <t>STA Purpose &amp; CCR</t>
  </si>
  <si>
    <r>
      <t xml:space="preserve">Project Goal (to be shown in the PIP) </t>
    </r>
    <r>
      <rPr>
        <i/>
        <sz val="12"/>
        <rFont val="Times New Roman"/>
        <family val="1"/>
      </rPr>
      <t xml:space="preserve"> begin typing in upper left corner of text box</t>
    </r>
  </si>
  <si>
    <t>Project Milestones/Deliverables (to be listed in the PIP)</t>
  </si>
  <si>
    <t>Enter Name and Telephone Number Below of Staff Person to Contact Concerning this Project:</t>
  </si>
  <si>
    <t>Total STA Capital</t>
  </si>
  <si>
    <t>Other Capital Funds Requested</t>
  </si>
  <si>
    <t>TOTAL CAPITAL REQUEST</t>
  </si>
  <si>
    <t>RM-2 Operating Assistance Application</t>
  </si>
  <si>
    <t>Certifications</t>
  </si>
  <si>
    <t xml:space="preserve">Project: </t>
  </si>
  <si>
    <t>`</t>
  </si>
  <si>
    <t>Applicant certifies to one of the following:</t>
  </si>
  <si>
    <t xml:space="preserve">If Applicant is a bus operator, it certifies that it has submitted a copy of the California Highway Patrol </t>
  </si>
  <si>
    <t xml:space="preserve">(CHP) certification which was issued within the last 13 months indicating compliance with Cal. Veh. </t>
  </si>
  <si>
    <t>Code. §1808.1 (CHP "pull notice system and periodic reports").  (Pub. Util. Code §99251).</t>
  </si>
  <si>
    <t>and that it has submitted copies of all such agreements to MTC.</t>
  </si>
  <si>
    <t>The above named applicant hereby applies for an allocation of Transportation Development Act (TDA), State Transit Assistance (STA), AB 1107</t>
  </si>
  <si>
    <t>and Feeder Bus funds, as the case may be, in the amount(s) and for the purposes as specified above.  Applicant acknowledges that payment</t>
  </si>
  <si>
    <r>
      <t xml:space="preserve">Adjustment </t>
    </r>
    <r>
      <rPr>
        <sz val="10"/>
        <rFont val="Times New Roman"/>
        <family val="1"/>
      </rPr>
      <t>(provide explanation on Form X)</t>
    </r>
  </si>
  <si>
    <r>
      <t>Adjustment</t>
    </r>
    <r>
      <rPr>
        <sz val="10"/>
        <rFont val="Times New Roman"/>
        <family val="1"/>
      </rPr>
      <t xml:space="preserve">  (provide explanation on Form X)</t>
    </r>
  </si>
  <si>
    <r>
      <t xml:space="preserve">(provide explanation on Form X)   </t>
    </r>
    <r>
      <rPr>
        <b/>
        <sz val="12"/>
        <rFont val="Times New Roman"/>
        <family val="1"/>
      </rPr>
      <t>Memo Item</t>
    </r>
  </si>
  <si>
    <t>Non Farepaying Passengers (incl. transfers)</t>
  </si>
  <si>
    <r>
      <t xml:space="preserve">Project Title (as listed in the PIP)  </t>
    </r>
    <r>
      <rPr>
        <i/>
        <sz val="12"/>
        <rFont val="Times New Roman"/>
        <family val="1"/>
      </rPr>
      <t>begin typing in upper left corner of text box</t>
    </r>
  </si>
  <si>
    <r>
      <t xml:space="preserve">Project Goal (as listed in the PIP) </t>
    </r>
    <r>
      <rPr>
        <i/>
        <sz val="12"/>
        <rFont val="Times New Roman"/>
        <family val="1"/>
      </rPr>
      <t xml:space="preserve"> begin typing in upper left corner of text box</t>
    </r>
  </si>
  <si>
    <r>
      <t xml:space="preserve">Project Description (as listed in the PIP) </t>
    </r>
    <r>
      <rPr>
        <i/>
        <sz val="12"/>
        <rFont val="Times New Roman"/>
        <family val="1"/>
      </rPr>
      <t xml:space="preserve"> begin typing in upper left corner of text box</t>
    </r>
  </si>
  <si>
    <t>Maximum Allocation Worksheet - Article 4</t>
  </si>
  <si>
    <t>of funds allocated by MTC, is subject to such funds being on hand and available for distribution, and agrees to the provision that such funds be used</t>
  </si>
  <si>
    <t>strictly in accordance with statutory and regulator requirements, and the terms of the allocation instruction issued by MTC.</t>
  </si>
  <si>
    <t>Sign</t>
  </si>
  <si>
    <t>Date</t>
  </si>
  <si>
    <t>Claim Summary</t>
  </si>
  <si>
    <t>Document A(a)</t>
  </si>
  <si>
    <t>Document A(b)</t>
  </si>
  <si>
    <t xml:space="preserve">Authorizing Resolution  </t>
  </si>
  <si>
    <t xml:space="preserve">Opinion of Counsel </t>
  </si>
  <si>
    <t>Document F(a)</t>
  </si>
  <si>
    <t>Document F(b)</t>
  </si>
  <si>
    <t>Document F(c)</t>
  </si>
  <si>
    <t>Document G (b)</t>
  </si>
  <si>
    <t>Document G(a)</t>
  </si>
  <si>
    <t>Productivity Improvement Program Development</t>
  </si>
  <si>
    <t>Productivity Improvement Program Project Report</t>
  </si>
  <si>
    <t>Document H(a)</t>
  </si>
  <si>
    <t>Document H(c)</t>
  </si>
  <si>
    <t>TDA Eligibility Statement - Article 4</t>
  </si>
  <si>
    <t xml:space="preserve">STA Eligibility Calculation  </t>
  </si>
  <si>
    <t>Standard Certifications - Article 4</t>
  </si>
  <si>
    <t>Document K</t>
  </si>
  <si>
    <t>CHP Pull Notice Program</t>
  </si>
  <si>
    <t>Document I(a)</t>
  </si>
  <si>
    <t>Document I(c)</t>
  </si>
  <si>
    <t>Document J(a)</t>
  </si>
  <si>
    <t>Environmental Documentation</t>
  </si>
  <si>
    <t xml:space="preserve">Description of Claimant and Transit System  </t>
  </si>
  <si>
    <t>Document H(b)</t>
  </si>
  <si>
    <t>Document I(b)</t>
  </si>
  <si>
    <t>Document J(b)</t>
  </si>
  <si>
    <t xml:space="preserve">Opinion of Counsel  </t>
  </si>
  <si>
    <t>Maximum Allocation Worksheet - Articles 4.5 &amp; 8</t>
  </si>
  <si>
    <t>TDA Eligibility Statement - Articles 4.5 &amp; 8</t>
  </si>
  <si>
    <t xml:space="preserve">Description of Claimant and Transit System </t>
  </si>
  <si>
    <t>Document I(d)</t>
  </si>
  <si>
    <t>Standard Certifications - Articles 4.5 &amp; 8</t>
  </si>
  <si>
    <t xml:space="preserve">available under the federal surface transportation authorizing legislation.  </t>
  </si>
  <si>
    <t>Productivity Improvement Program (PIP) Development</t>
  </si>
  <si>
    <t>Calculations and mode names appear</t>
  </si>
  <si>
    <t>Enter amounts to the nearest</t>
  </si>
  <si>
    <t xml:space="preserve"> automatically in the cells highlighted blue</t>
  </si>
  <si>
    <t xml:space="preserve"> dollar in the cells highlighted yellow</t>
  </si>
  <si>
    <t>Systemwide</t>
  </si>
  <si>
    <t>IF YOU ARE AN FTA GRANTEE, PAST</t>
  </si>
  <si>
    <t>Past</t>
  </si>
  <si>
    <t>Current</t>
  </si>
  <si>
    <t>ACTUAL MUST BE CONSISTENT</t>
  </si>
  <si>
    <t>Actual</t>
  </si>
  <si>
    <t>Adjusted</t>
  </si>
  <si>
    <t>Budgeted</t>
  </si>
  <si>
    <t>WITH YOUR NTD REPORT!</t>
  </si>
  <si>
    <t>OPERATING EXPENSES – FUNCTIONAL CLASS</t>
  </si>
  <si>
    <t>OPERATING EXPENSES – OBJECT CLASS</t>
  </si>
  <si>
    <t>REVENUE – OPERATING</t>
  </si>
  <si>
    <t>type identity of other oper. revenue here</t>
  </si>
  <si>
    <t>REVENUE – NON-OPERATING</t>
  </si>
  <si>
    <t>FTA Section 5307</t>
  </si>
  <si>
    <t>FTA Section 5303 Planning</t>
  </si>
  <si>
    <t>type identity of other federal source of rev. here</t>
  </si>
  <si>
    <t xml:space="preserve">Environmental Clearance Type: </t>
  </si>
  <si>
    <t>type identity of state source of rev. here</t>
  </si>
  <si>
    <t>Regional, not allocated by MTC:</t>
  </si>
  <si>
    <t>type identity of other regn'l source of rev. here</t>
  </si>
  <si>
    <t>General Fund</t>
  </si>
  <si>
    <t>type identity of other local source of rev. here</t>
  </si>
  <si>
    <t>Maximum Allocation Worksheet - 50% Expenditure Limitation</t>
  </si>
  <si>
    <t>type identity of other non-oper. revenue here</t>
  </si>
  <si>
    <t>MTC-ALLOCATED REVENUE</t>
  </si>
  <si>
    <t>type identity of other MTC-allocated rev. here</t>
  </si>
  <si>
    <t>AB 1107</t>
  </si>
  <si>
    <t>Feeder Bus</t>
  </si>
  <si>
    <t>Transportation Development Act (TDA)</t>
  </si>
  <si>
    <t>State Transit Assistance (STA)</t>
  </si>
  <si>
    <t>TOTAL REVENUE</t>
  </si>
  <si>
    <t>Surplus/(Deficit)</t>
  </si>
  <si>
    <t>Calculations appear automatically</t>
  </si>
  <si>
    <t>Enter amounts to the nearest dollar</t>
  </si>
  <si>
    <t>Pop MTC Regn'l Coord.</t>
  </si>
  <si>
    <t>Revenue Based</t>
  </si>
  <si>
    <t>BART Contra Costa</t>
  </si>
  <si>
    <t>STA Cap</t>
  </si>
  <si>
    <t>Paratransit Capital</t>
  </si>
  <si>
    <t>Community Transit Capital</t>
  </si>
  <si>
    <t>Elderly &amp; Handicapped Capital</t>
  </si>
  <si>
    <t>General Public Capital</t>
  </si>
  <si>
    <t>Transit Capital</t>
  </si>
  <si>
    <t>99268A</t>
  </si>
  <si>
    <t>6730b</t>
  </si>
  <si>
    <t>6731c</t>
  </si>
  <si>
    <t>6731b</t>
  </si>
  <si>
    <t>6730d</t>
  </si>
  <si>
    <t>in the cells highlighted blue</t>
  </si>
  <si>
    <t>in the cells highlighted yellow</t>
  </si>
  <si>
    <t>IF YOU ARE AN  FTA GRANTEE, PAST</t>
  </si>
  <si>
    <t>YEAR ACTUAL MUST BE CONSISTENT</t>
  </si>
  <si>
    <t>Proposed</t>
  </si>
  <si>
    <t>Employees</t>
  </si>
  <si>
    <t>Total Employees (full time equivalent)</t>
  </si>
  <si>
    <t>Service Area (Square Miles)</t>
  </si>
  <si>
    <t>Service Area Population</t>
  </si>
  <si>
    <t>Number of Routes Operated</t>
  </si>
  <si>
    <t>Total Passengers</t>
  </si>
  <si>
    <t>Total Vehicle Miles</t>
  </si>
  <si>
    <t>Total Vehicle Hours</t>
  </si>
  <si>
    <t>START HERE</t>
  </si>
  <si>
    <t>Column</t>
  </si>
  <si>
    <t>Enter amounts to the nearest dollar in the cells highlighted yellow</t>
  </si>
  <si>
    <t>Cells highlighted blue calculate automatically</t>
  </si>
  <si>
    <t>Totals</t>
  </si>
  <si>
    <t>Proposed Project</t>
  </si>
  <si>
    <t>Start in Column 1</t>
  </si>
  <si>
    <t>ENTER Total Project Cost</t>
  </si>
  <si>
    <t>FTA Section 5309</t>
  </si>
  <si>
    <t>FTA Section 5310</t>
  </si>
  <si>
    <t>FTA Section 5311</t>
  </si>
  <si>
    <t>FTA Section 5314</t>
  </si>
  <si>
    <t>STP</t>
  </si>
  <si>
    <t>CMAQ</t>
  </si>
  <si>
    <t>type the source of other federal funds here</t>
  </si>
  <si>
    <t>State Sources</t>
  </si>
  <si>
    <t>STIP</t>
  </si>
  <si>
    <t>Transportation Congestion Relief Program</t>
  </si>
  <si>
    <t>Prop 116</t>
  </si>
  <si>
    <t>type the source of other state funds here</t>
  </si>
  <si>
    <t>AB 434 (regional discretionary and county program mgr.)</t>
  </si>
  <si>
    <t>type the source of other regional funds here</t>
  </si>
  <si>
    <t>Local Sources</t>
  </si>
  <si>
    <t>City or County General Fund</t>
  </si>
  <si>
    <t>County Half-Cent Sales Tax</t>
  </si>
  <si>
    <t>Transit District Sales Tax</t>
  </si>
  <si>
    <t>Transfers from Other Sectors of Operations</t>
  </si>
  <si>
    <t>Developer Fees</t>
  </si>
  <si>
    <t>Transit Impact Development Fee</t>
  </si>
  <si>
    <t>Safe Harbor Lease</t>
  </si>
  <si>
    <t>type the source of other local funds here</t>
  </si>
  <si>
    <t>2% Toll Revenues</t>
  </si>
  <si>
    <t>AB 664 Net Toll Bridge Revenues</t>
  </si>
  <si>
    <t>Prior Allocated TDA</t>
  </si>
  <si>
    <t>Prior Allocated STA</t>
  </si>
  <si>
    <t>Total Revenue</t>
  </si>
  <si>
    <t>NEXT FORM &gt;&gt;</t>
  </si>
  <si>
    <t>Enter information in cells highlighted yellow     Use a decimal point to enter Project Percent</t>
  </si>
  <si>
    <t>BART Alameda</t>
  </si>
  <si>
    <t>Average Saturday Boardings</t>
  </si>
  <si>
    <t>Calculations will appear automatically in cells highlighted blue</t>
  </si>
  <si>
    <t>Provide Signature and Date in area highlighted purple (color does not print)</t>
  </si>
  <si>
    <t>A.</t>
  </si>
  <si>
    <t xml:space="preserve"> -- Fare Revenue        RM2         Total</t>
  </si>
  <si>
    <t>B.</t>
  </si>
  <si>
    <t>C.</t>
  </si>
  <si>
    <t>D.</t>
  </si>
  <si>
    <t>Project Milestones/Deliverables (as listed in the PIP)</t>
  </si>
  <si>
    <t>(mo/yr)</t>
  </si>
  <si>
    <t>(e.g., 0.25)</t>
  </si>
  <si>
    <t>Milestone/Deliverable</t>
  </si>
  <si>
    <t>Completion</t>
  </si>
  <si>
    <t>Project %</t>
  </si>
  <si>
    <t>(must equal 100%) Total</t>
  </si>
  <si>
    <t>E.</t>
  </si>
  <si>
    <t>Milestones and Deliverables - Status</t>
  </si>
  <si>
    <t>F.</t>
  </si>
  <si>
    <t>Contact Information and Signature</t>
  </si>
  <si>
    <t>Enter Name and Telephone Number Below of Staff Person to Contact Concerning this Project</t>
  </si>
  <si>
    <t>Sign:                                                                                                     Date:</t>
  </si>
  <si>
    <t>Enter amounts to the nearest dollar in the cells highlighted yellow.</t>
  </si>
  <si>
    <t>Calculations will appear automatically in the cells highlighted blue.</t>
  </si>
  <si>
    <t>Fare Revenue: (Uniform System of Accounts revenue classes shown in parentheses)</t>
  </si>
  <si>
    <t>Operating costs of service extensions.</t>
  </si>
  <si>
    <t>Qualified direct charter service expense</t>
  </si>
  <si>
    <t>Qualified vehicle lease expenses</t>
  </si>
  <si>
    <t>Qualified commuter rail service expense</t>
  </si>
  <si>
    <t>Qualified service extension expense</t>
  </si>
  <si>
    <t>CPI Inflated net Cost per Adj. Rev Hour</t>
  </si>
  <si>
    <t>Payments to a railroad corporation</t>
  </si>
  <si>
    <t>TDA requested for capital purposes.</t>
  </si>
  <si>
    <t>STA requested for capital purposes.</t>
  </si>
  <si>
    <t>TDA requested for other purposes.</t>
  </si>
  <si>
    <t>STA requested for other purposes.</t>
  </si>
  <si>
    <t>&lt; Refer to PUC sec. 99268.8 for definition of qualified service extension</t>
  </si>
  <si>
    <t xml:space="preserve"> Total Fare Revenue:</t>
  </si>
  <si>
    <t>State And Federal Operating Assistance Grants: (USOA revenue classes in parentheses)</t>
  </si>
  <si>
    <t>Total State and Federal Grants:</t>
  </si>
  <si>
    <t>All Other Operating Revenue:</t>
  </si>
  <si>
    <t>Total All Other Operating Revenue:</t>
  </si>
  <si>
    <t>Total Revenue:</t>
  </si>
  <si>
    <t>Operating Costs:</t>
  </si>
  <si>
    <t>Total Operating Cost:</t>
  </si>
  <si>
    <t>Operating Deficit:</t>
  </si>
  <si>
    <t>Exclusions And Exemptions:</t>
  </si>
  <si>
    <t>Total Exclusions and Exemptions:</t>
  </si>
  <si>
    <t>TDA-defined Ratios:</t>
  </si>
  <si>
    <t>TDA-Adjusted Operating Cost:</t>
  </si>
  <si>
    <t>TDA Fare Recovery Ratio:</t>
  </si>
  <si>
    <t>Maximum Allocation:</t>
  </si>
  <si>
    <t>Total Maximum Allocation:</t>
  </si>
  <si>
    <t>Fare Revenue: (Uniform System of Accounts revenue classes in parentheses)</t>
  </si>
  <si>
    <t>Total Fare Revenue:</t>
  </si>
  <si>
    <t>State And Federal Operating Assistance Grants:</t>
  </si>
  <si>
    <t>&lt; Grants must adhere to Uniform System of Accounts definitions</t>
  </si>
  <si>
    <t>Total State and Federal Operating Assistance:</t>
  </si>
  <si>
    <t>Other Operating Revenue:</t>
  </si>
  <si>
    <t>Total Other Operating Revenue:</t>
  </si>
  <si>
    <t>Total Revenue (excluding TDA &amp; STA):</t>
  </si>
  <si>
    <t>Operating Cost:</t>
  </si>
  <si>
    <t>Maximum Allocations:</t>
  </si>
  <si>
    <t>Operating Deficit (from line 26)</t>
  </si>
  <si>
    <t>Calculation of Maximum Eligible Operating Expense</t>
  </si>
  <si>
    <t xml:space="preserve">  ADJUSTMENTS:</t>
  </si>
  <si>
    <t>&lt; refer to PUC sec. 99268.8 for definition of qualified service extension</t>
  </si>
  <si>
    <t>&lt; federal operating support reduces operating expense eligible for TDA and STA support</t>
  </si>
  <si>
    <t>Calculation of Maximum Eligible Allocation</t>
  </si>
  <si>
    <t>TDA  for capital purposes.</t>
  </si>
  <si>
    <t>STA  for capital purposes.</t>
  </si>
  <si>
    <t>TDA  for other purposes.</t>
  </si>
  <si>
    <t>STA  for other purposes.</t>
  </si>
  <si>
    <t xml:space="preserve">Qualified service extension </t>
  </si>
  <si>
    <t xml:space="preserve">Federal operating funds anticipated  </t>
  </si>
  <si>
    <t>Net Expenses</t>
  </si>
  <si>
    <t>Net Eligible Expenses</t>
  </si>
  <si>
    <t>Total Adjustments:</t>
  </si>
  <si>
    <t>Qualified service extension (from line 2)</t>
  </si>
  <si>
    <t xml:space="preserve">Total Operating Cost </t>
  </si>
  <si>
    <t xml:space="preserve">Fare Revenues </t>
  </si>
  <si>
    <r>
      <t xml:space="preserve"> </t>
    </r>
    <r>
      <rPr>
        <b/>
        <sz val="12"/>
        <rFont val="Times New Roman"/>
        <family val="1"/>
      </rPr>
      <t>Ratio of Fare Revenues to Total Operating Cost:</t>
    </r>
  </si>
  <si>
    <t xml:space="preserve">Local support that exceeds "base level support"  </t>
  </si>
  <si>
    <t>Total "Fare Revenues" (sum of line 2 and line 4.):</t>
  </si>
  <si>
    <t>Capital Intensive Project</t>
  </si>
  <si>
    <t xml:space="preserve">Other </t>
  </si>
  <si>
    <t xml:space="preserve">Subtotal </t>
  </si>
  <si>
    <t>Maximum TDA/STA allocation</t>
  </si>
  <si>
    <t>ACE</t>
  </si>
  <si>
    <t>&lt; service extension expense is 100% eligible for TDA and STA funding</t>
  </si>
  <si>
    <t>&lt; TDA and/or STA funded capital projects</t>
  </si>
  <si>
    <t>&lt; e.g., special STA-funded coordination project</t>
  </si>
  <si>
    <t>Enter amounts to the nearest dollar in cells highlighted yellow</t>
  </si>
  <si>
    <t>EFFICIENCY STANDARD 1</t>
  </si>
  <si>
    <t>Preceding</t>
  </si>
  <si>
    <t>Most Recent</t>
  </si>
  <si>
    <t>Based on One Year CPI-Adjusted Change in Cost per Revenue Hour</t>
  </si>
  <si>
    <t>Audited Year</t>
  </si>
  <si>
    <t>Total operating cost</t>
  </si>
  <si>
    <t>Allowable Exclusions Subtotal</t>
  </si>
  <si>
    <t>Change in Unadjusted Exclusions</t>
  </si>
  <si>
    <t>Change in CPI</t>
  </si>
  <si>
    <t>Operating Cost net of Allowable Exclusions</t>
  </si>
  <si>
    <t>ADJUSTMENT TO REVENUE HOURS FOR NEW SERVICE</t>
  </si>
  <si>
    <t>Cost (net of Allowable Exclusions) per (Adjusted) Revenue Hour</t>
  </si>
  <si>
    <t xml:space="preserve">Efficiency Standard 1 Pass or Fail? </t>
  </si>
  <si>
    <t>Signature:</t>
  </si>
  <si>
    <t>Date:</t>
  </si>
  <si>
    <t>Chief Financial Officer or Equivalent:</t>
  </si>
  <si>
    <t>EFFICIENCY STANDARD 2</t>
  </si>
  <si>
    <t>Based on 3-Yr. Avg. CPI-Adjusted Change</t>
  </si>
  <si>
    <t xml:space="preserve"> in Cost per Revenue Hour</t>
  </si>
  <si>
    <t>Revenue Vehicle Miles</t>
  </si>
  <si>
    <t>Non-Revenue Vehicle Miles</t>
  </si>
  <si>
    <t>Revenue Vehicle Hours</t>
  </si>
  <si>
    <t>Non-Revenue Vehicle Hours</t>
  </si>
  <si>
    <t>Average Boardings</t>
  </si>
  <si>
    <t>Average Weekday Boardings</t>
  </si>
  <si>
    <t>Information appears automatically in cells highlighted blue</t>
  </si>
  <si>
    <t xml:space="preserve">Enter requested information in yellow cells </t>
  </si>
  <si>
    <t>Enter requested information using dropdown menu</t>
  </si>
  <si>
    <t xml:space="preserve"> Vehicles Operated In Maximum Service</t>
  </si>
  <si>
    <t>Maximum Weekday Vehicles Operated</t>
  </si>
  <si>
    <t>Maximum Weekend Vehicle Operated</t>
  </si>
  <si>
    <t>Annual Boardings</t>
  </si>
  <si>
    <t xml:space="preserve">Adult </t>
  </si>
  <si>
    <t>Youth and Student</t>
  </si>
  <si>
    <t>Senior and Disabled</t>
  </si>
  <si>
    <t>Inter-Operator Transfers (at extra fare)</t>
  </si>
  <si>
    <t>Total Revenue Passengers</t>
  </si>
  <si>
    <t>Annual Vehicle Miles</t>
  </si>
  <si>
    <t>Annual Vehicle Hours</t>
  </si>
  <si>
    <t>Applicant certifies that it complies with MTC's Transit Coordination Implementation Plan (MTC</t>
  </si>
  <si>
    <t>SolTrans</t>
  </si>
  <si>
    <t>SFMTA</t>
  </si>
  <si>
    <t>WETA</t>
  </si>
  <si>
    <t xml:space="preserve"> Applicant certifies that it has current "joint fare revenue sharing agreements" in place with transit </t>
  </si>
  <si>
    <t>operators in the MTC region with which its service connects as required by Government Code §66516</t>
  </si>
  <si>
    <t>Applicant certifies that it has current "joint fare revenue sharing agreements" in place with transit</t>
  </si>
  <si>
    <t>operators in the MTC region with which its service connects as required by Government Code §66516,</t>
  </si>
  <si>
    <t>Coordinating Council (PCC).  (See MTC Resolution No. 1209, Revised).</t>
  </si>
  <si>
    <t>and that it has submitted copies of all such  agreements to MTC.</t>
  </si>
  <si>
    <t>Applicant agrees to participate in implementation of recommendations from the Integrated Fare Structures</t>
  </si>
  <si>
    <t>and Transit Connectivity Studies which are required by Streets and Highway Code §30914.5.</t>
  </si>
  <si>
    <t>§6664). If previous submitted, there is no need to resubmit.</t>
  </si>
  <si>
    <t>§99243. If previous submitted, there is no need to resubmit.</t>
  </si>
  <si>
    <t>Vallejo/Benicia</t>
  </si>
  <si>
    <t>Sonoma County/Healdsburg</t>
  </si>
  <si>
    <t>MTC Means-based</t>
  </si>
  <si>
    <t>Sonoma County Transit</t>
  </si>
  <si>
    <t>Document E</t>
  </si>
  <si>
    <t xml:space="preserve">Contact Person Name </t>
  </si>
  <si>
    <t>Contact for question about Claim</t>
  </si>
  <si>
    <t>Contact to send Allocation Instructions and Disbursement (if different)</t>
  </si>
  <si>
    <t>Marin Transit</t>
  </si>
  <si>
    <t xml:space="preserve">Past Actual </t>
  </si>
  <si>
    <t>TDA Fares-Plus-Local-Funds Recovery Ratio:</t>
  </si>
  <si>
    <t>Fuel cost increase in excess of CPI</t>
  </si>
  <si>
    <t>Power, including electricity cost increase in excess of CPI</t>
  </si>
  <si>
    <t>Exclusions And Exemptions (optional if needed to meet farebox recovery standard):</t>
  </si>
  <si>
    <t>Fare Recovery Ratio</t>
  </si>
  <si>
    <t>In accordance with PUC §99268.2, or §99268.3, or §99268.4, an operator serving an  urbanized area and is required to achieve a fare recovery ratio of at least twenty percent.</t>
  </si>
  <si>
    <t>Select the eligibility statement(s) below, pertaining to the service(s) for which operating funds are being requested, and enter the calculated ratio(s) shown above in the appropriate cell(s) highlighted yellow.</t>
  </si>
  <si>
    <t>In accordance with PUC §99270.5, the operator provides service within the service area of the Bay Area Rapid Transit District, and is requesting that MTC make a determination that it is in compliance with PUC §99268.1, §99268.2, §99268.3, §99268.4 or §99268.5, as the case may be, on the basis that its service is coordinated with BART's.</t>
  </si>
  <si>
    <t>In accordance with PUC §99268.12, the operator is in a county with 500,000 population or less and serves an urbanized area, and MTC has made findings related to and set the required fare recovery ratio at less than twenty percent, but not less than fifteen percent.</t>
  </si>
  <si>
    <t>Note: Requires prior approval with MTC.</t>
  </si>
  <si>
    <t>In accordance with PUC §99270.2 (applicable to newly-designated urbanized areas) the operator is requesting a recovery ratio exemption.</t>
  </si>
  <si>
    <t>The Calculated Fare Recovery Ratio from Document "H(a)" is:</t>
  </si>
  <si>
    <t>Qualified principal and interest payments on capital projects</t>
  </si>
  <si>
    <r>
      <t xml:space="preserve">State and Federal Mandate costs in excess of CPI </t>
    </r>
    <r>
      <rPr>
        <sz val="10"/>
        <rFont val="Times New Roman"/>
        <family val="1"/>
      </rPr>
      <t>(explain on Doc. X)</t>
    </r>
  </si>
  <si>
    <t>Past Actual</t>
  </si>
  <si>
    <t>In accordance with PUC §99268.5, the operator is claiming funds to provide services using vehicles for the exclusive use of elderly and handicapped persons, and is required to achieve a fare recovery ratio equal to its FY 1978-79 base year fare recovery ratio, or ten percent, whichever is greater (operators not in service in FY 1978-79 are subject to the ten percent requirement).  NOTE: In a county which had less than 500,000 population as determined by the 1970 federal census and more than 500,000 in population as determined by the 1990 census, the required fare recovery ratio is at least twenty percent, if serving an urbanized area, and at least ten percent if serving a non-urbanized area.</t>
  </si>
  <si>
    <t xml:space="preserve"> (Use PUC §99268.5 only when submitting a combined claim for Article 4 funded general public and Article 4 funded exclusive elderly and handicapped services.)</t>
  </si>
  <si>
    <t>FY 2017-18</t>
  </si>
  <si>
    <t>Pursuant to PUC §99275.5 (for Article 4.5 claimants) or PUC §99405(c) (for Article 8 claimants), operator qualifies under MTC Resolution No. 1209, Revised as a "Special Transit Service" claimant, and is required to achieve a fares-plus-local- match recovery ratio (as defined in MTC Resolution No. 1209, Revised) of a minimum ten percent.</t>
  </si>
  <si>
    <t>Pursuant to PUC §99275.5 (for Article 4.5 claimants) or PUC §99405(c) (for Article 8 claimants), operator DOES NOT qualify under MTC Resolution No. 1209, Revised as a "Special Transit Service" claimant, and is required to achieve a fares-plus-local-match recovery ratio (as defined in MTC Resolution No. 1209, Revised) of a minumum twenty percnt.</t>
  </si>
  <si>
    <t>In accordance with PUC §99268.12, and MTC Resolution No. 1209, Revised, the operator is in a county with a population of 500,000 or less and serves an urbanized area where funds may be allocated under Article 8 (commencing with Section 99400), and in a prior fiscal year MTC made findings (or is requested to make findings for the budget fiscal year) and MTC has sent (or is requested to set) the required fares-plus local match to operating cost ratio at less than twenty percent, but not less than fifteen percent.</t>
  </si>
  <si>
    <t>Local Fund Revenue: (USOA revenue classes in parentheses)</t>
  </si>
  <si>
    <t>Total Local Fund Revenue:</t>
  </si>
  <si>
    <t>Total Fares-Plus-Local-Fund Revenue:</t>
  </si>
  <si>
    <t>TDA Fares-Plus-Local-Fund Recovery Ratio:</t>
  </si>
  <si>
    <t>Fares-Plus-Local-Funds Recovery Ratio</t>
  </si>
  <si>
    <t>The Calculated Fares-Plus-Local-Funds Recovery Ratio from Document "H(a)" is:</t>
  </si>
  <si>
    <t>Non-Compliance With Fare or Fares-Plus-Local-Funds Recovery Ratio Requirement</t>
  </si>
  <si>
    <t>The Calculated Fares-Plus-Local-Funds Recovery Ratio from Document "H-4.5&amp;8" is:</t>
  </si>
  <si>
    <t>Fares-Plus-Local-Funds Recovery Ratio is:</t>
  </si>
  <si>
    <t>SMART</t>
  </si>
  <si>
    <t>Pop County Block Grant</t>
  </si>
  <si>
    <t>Sonoma County</t>
  </si>
  <si>
    <t>FY 2018-19</t>
  </si>
  <si>
    <t>In accordance with PUC §99268.2, or §99268.4, an operator serving a nonurbanized area and is required to achieve a fare recovery ratio of at least ten percent.</t>
  </si>
  <si>
    <t>NVTA</t>
  </si>
  <si>
    <t>FY 2019-20</t>
  </si>
  <si>
    <t>AB 1107 Request - AC Transit &amp; SFMTA only</t>
  </si>
  <si>
    <t>Briefly describe service (provide map as attachment).  Include information about markets being served and interoperator connections.</t>
  </si>
  <si>
    <t>Brief Description of Service</t>
  </si>
  <si>
    <t>B1.</t>
  </si>
  <si>
    <t>B2. Description of Service Changes</t>
  </si>
  <si>
    <t>Describe any service changes made in the previous fiscal year and describe any changes planned for the current fiscal year.</t>
  </si>
  <si>
    <t>FY 24/25</t>
  </si>
  <si>
    <t>Required Measures Per MTC Resolution 3636</t>
  </si>
  <si>
    <t>Resolution No. 3866).  (Public. Util. Code §99314.7 and  Gov't Code §66516.5)</t>
  </si>
  <si>
    <t>Resolution No. 3866, Revised).  (Public. Util. Code §99314.7 and  Gov't Code §66516.5)</t>
  </si>
  <si>
    <t>Vehicle Operations</t>
  </si>
  <si>
    <t>Vehicle Maintenance</t>
  </si>
  <si>
    <t xml:space="preserve">General Administration </t>
  </si>
  <si>
    <t>Labor, Operators (5011)</t>
  </si>
  <si>
    <t>Labor, Others (5013)</t>
  </si>
  <si>
    <t>Fringe Benefits (5012, 5014, portion 5015)</t>
  </si>
  <si>
    <t>Services (5020)</t>
  </si>
  <si>
    <t>Fuel and Lubricants (5031)</t>
  </si>
  <si>
    <t>Utilities (5040)</t>
  </si>
  <si>
    <t>Casualty and Liability (5050)</t>
  </si>
  <si>
    <t>Purchased Transportation (5100)</t>
  </si>
  <si>
    <t>Interest Expense (5210)</t>
  </si>
  <si>
    <t>Leases and Rentals (5220, 5240)</t>
  </si>
  <si>
    <t>Depreciation and Amortization (5260, 5270)</t>
  </si>
  <si>
    <t>Other Materials and Supplies (3032, 5039)</t>
  </si>
  <si>
    <t>ADA Expenses (5910)</t>
  </si>
  <si>
    <t>Memo Item (Other 5200)</t>
  </si>
  <si>
    <t>Other (5060, 5090, 5280, 5290, 5920)</t>
  </si>
  <si>
    <t>Fares (4110)</t>
  </si>
  <si>
    <t>Local  (4200, 4300):</t>
  </si>
  <si>
    <t>Federal, even if administered by Caltrans or MTC (4500)</t>
  </si>
  <si>
    <t>State (4400)</t>
  </si>
  <si>
    <t>Other Non-Operating, not allocated by MTC (4600)</t>
  </si>
  <si>
    <t>BAAQMD (considered State funds)</t>
  </si>
  <si>
    <t>Pension Plans/Retirement Costs (portion 5015)</t>
  </si>
  <si>
    <t>FY 25/26</t>
  </si>
  <si>
    <t>Memo Item (Explain on Form X)</t>
  </si>
  <si>
    <t>Fare revenue excluding fares from service extensions (4110)</t>
  </si>
  <si>
    <t>Fare revenue from qualified service extensions (4110)</t>
  </si>
  <si>
    <t>Federal cash grants and reimbursements (4500)</t>
  </si>
  <si>
    <t>Auxiliary transportation revenue (4140)</t>
  </si>
  <si>
    <t>Non-Tranportation Revenues (4130)</t>
  </si>
  <si>
    <t>Taxes directly levied (4200)</t>
  </si>
  <si>
    <t>Local cash grants and reimbursements (4300)</t>
  </si>
  <si>
    <t>Park and Ride Parking Revenue (4120)</t>
  </si>
  <si>
    <t>Other Agency Revenue (4150)</t>
  </si>
  <si>
    <t>Local special fare assistance (e.g. LCTOP for fares)</t>
  </si>
  <si>
    <t>Subsidy from other sectors of operation (4170)</t>
  </si>
  <si>
    <t>Qualified depreciation and amortization expense (5260,5270)</t>
  </si>
  <si>
    <t>State cash grants  (4400)</t>
  </si>
  <si>
    <t>Local special fare assistance</t>
  </si>
  <si>
    <t>Other non-operating revenue (please explain on Document X)</t>
  </si>
  <si>
    <t>Other operating revenue  (please explain on Document X)</t>
  </si>
  <si>
    <t xml:space="preserve">Facilities Maintenance </t>
  </si>
  <si>
    <t>Local Government Funds (4300)</t>
  </si>
  <si>
    <t>Other 1 (please explain on Document X)</t>
  </si>
  <si>
    <t>Other 2 (please explain on Document X)</t>
  </si>
  <si>
    <t>Other 3 (please explain on Document X)</t>
  </si>
  <si>
    <t>Subsidey from Other Sectors of Operations (4170)</t>
  </si>
  <si>
    <t>Other Agency Revenue (4150, 4160)</t>
  </si>
  <si>
    <t>Fare revenue</t>
  </si>
  <si>
    <t>Maximum Allocation Worksheet</t>
  </si>
  <si>
    <t>Operating costs</t>
  </si>
  <si>
    <t>Operating Request (cell E48) from Form A(b)</t>
  </si>
  <si>
    <t>Capital Request (cell E73) from Form A(b)</t>
  </si>
  <si>
    <t>Total Request from form A(b)</t>
  </si>
  <si>
    <t>Does the request for funding comply with CCR Section 6634?</t>
  </si>
  <si>
    <t>For reference</t>
  </si>
  <si>
    <t xml:space="preserve"> Local Funds</t>
  </si>
  <si>
    <t>State cash grants (4400)</t>
  </si>
  <si>
    <t>Operating Deficit (from line 21)</t>
  </si>
  <si>
    <t>FY 2022-23</t>
  </si>
  <si>
    <t>ADA costs</t>
  </si>
  <si>
    <t>Line 33 should not exceed Line 21.</t>
  </si>
  <si>
    <t>FY 27/28</t>
  </si>
  <si>
    <t>2023-2024</t>
  </si>
  <si>
    <t>FY 2023-24</t>
  </si>
  <si>
    <t>FY 2021-2022</t>
  </si>
  <si>
    <r>
      <t xml:space="preserve">costs and revenues in its general fiscal audit which will be completed for </t>
    </r>
    <r>
      <rPr>
        <b/>
        <sz val="12"/>
        <rFont val="Times New Roman"/>
        <family val="1"/>
      </rPr>
      <t>FY 2023-24.</t>
    </r>
  </si>
  <si>
    <t>Past 
Actual 
FY 21/22</t>
  </si>
  <si>
    <t>Current Year 
Revised
FY 22/23</t>
  </si>
  <si>
    <t>Budget      FY 23/24</t>
  </si>
  <si>
    <t>FY26/27</t>
  </si>
  <si>
    <t>FY 28/29</t>
  </si>
  <si>
    <r>
      <t xml:space="preserve">Applicant certifies that, if RM-2 funding was received in </t>
    </r>
    <r>
      <rPr>
        <b/>
        <sz val="12"/>
        <rFont val="Times New Roman"/>
        <family val="1"/>
      </rPr>
      <t>FY 2022-23</t>
    </r>
    <r>
      <rPr>
        <sz val="12"/>
        <rFont val="Times New Roman"/>
        <family val="1"/>
      </rPr>
      <t>, it will include the RM-2 costs</t>
    </r>
  </si>
  <si>
    <t>For each numbered question, select Yes or No and provide explanation as needed</t>
  </si>
  <si>
    <t>Is the project categorically exempt from CEQA, pursuant to CCR Section 15301(c), Existing Facility?</t>
  </si>
  <si>
    <t>___________________________________________________________________</t>
  </si>
  <si>
    <t>MTC Claim Application - Document  CEQA</t>
  </si>
  <si>
    <t>CEQA</t>
  </si>
  <si>
    <t>CEQA Documentation</t>
  </si>
  <si>
    <t xml:space="preserve">If the answer to Question 1 is "No", is the project exempt from CEQA for another reason? </t>
  </si>
  <si>
    <t xml:space="preserve">If the project is not exempt, please check "No" and provide environmental documentation, as appropriate. </t>
  </si>
  <si>
    <t>If yes, cite the basis for the exemption below:</t>
  </si>
  <si>
    <t>FY 2020-21</t>
  </si>
  <si>
    <r>
      <t xml:space="preserve">Other </t>
    </r>
    <r>
      <rPr>
        <sz val="10"/>
        <rFont val="Times New Roman"/>
        <family val="1"/>
      </rPr>
      <t xml:space="preserve"> (explain on Doc. X)</t>
    </r>
  </si>
  <si>
    <t>Qualified ridesharing and/or microtransit expenses</t>
  </si>
  <si>
    <t>Charter service or Commuter Rail Service expense</t>
  </si>
  <si>
    <t>Special planning study expense or paratransit coordinating council staffing</t>
  </si>
  <si>
    <r>
      <t xml:space="preserve">ADA Costs and State and Federal Mandate costs in excess of CPI </t>
    </r>
    <r>
      <rPr>
        <sz val="10"/>
        <rFont val="Times New Roman"/>
        <family val="1"/>
      </rPr>
      <t>(explain on Doc. X)</t>
    </r>
  </si>
  <si>
    <t>Vehicle lease expense and/or Qualified principal and interest payments on capital projects</t>
  </si>
  <si>
    <t>Is line 52 less than or equal to line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</si>
</sst>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
    <numFmt numFmtId="165" formatCode="mmmm\ d\,\ yyyy"/>
    <numFmt numFmtId="166" formatCode="_(&quot;$&quot;* #,##0_);_(&quot;$&quot;* \(#,##0\);_(&quot;$&quot;* &quot;-&quot;??_);_(@_)"/>
    <numFmt numFmtId="167" formatCode="mm/dd/yy"/>
    <numFmt numFmtId="168" formatCode="0.0%"/>
    <numFmt numFmtId="169" formatCode="_(* #,##0_);_(* \(#,##0\);_(* &quot;-&quot;??_);_(@_)"/>
    <numFmt numFmtId="170" formatCode="#&quot;.&quot;"/>
    <numFmt numFmtId="171" formatCode="0&quot;.&quot;"/>
    <numFmt numFmtId="172" formatCode="#,##0\ "/>
  </numFmts>
  <fonts count="41">
    <font>
      <sz val="10"/>
      <name val="Arial"/>
    </font>
    <font>
      <sz val="10"/>
      <name val="Arial"/>
      <family val="2"/>
    </font>
    <font>
      <b/>
      <sz val="12"/>
      <name val="Times New Roman"/>
      <family val="1"/>
    </font>
    <font>
      <sz val="12"/>
      <name val="Times New Roman"/>
      <family val="1"/>
    </font>
    <font>
      <b/>
      <sz val="12"/>
      <name val="Times New Roman"/>
      <family val="1"/>
    </font>
    <font>
      <b/>
      <sz val="12"/>
      <name val="Arial"/>
      <family val="2"/>
    </font>
    <font>
      <b/>
      <sz val="12"/>
      <name val="Arial"/>
      <family val="2"/>
    </font>
    <font>
      <sz val="10"/>
      <name val="Times New Roman"/>
      <family val="1"/>
    </font>
    <font>
      <b/>
      <sz val="10"/>
      <name val="Times New Roman"/>
      <family val="1"/>
    </font>
    <font>
      <b/>
      <sz val="10"/>
      <name val="Arial"/>
      <family val="2"/>
    </font>
    <font>
      <b/>
      <sz val="10"/>
      <name val="Arial"/>
      <family val="2"/>
    </font>
    <font>
      <sz val="9"/>
      <name val="Geneva"/>
    </font>
    <font>
      <b/>
      <sz val="14"/>
      <name val="Times New Roman"/>
      <family val="1"/>
    </font>
    <font>
      <b/>
      <sz val="8"/>
      <name val="Times New Roman"/>
      <family val="1"/>
    </font>
    <font>
      <sz val="9"/>
      <name val="Times New Roman"/>
      <family val="1"/>
    </font>
    <font>
      <sz val="11"/>
      <name val="Times New Roman"/>
      <family val="1"/>
    </font>
    <font>
      <i/>
      <sz val="12"/>
      <name val="Times New Roman"/>
      <family val="1"/>
    </font>
    <font>
      <b/>
      <i/>
      <sz val="12"/>
      <name val="Times New Roman"/>
      <family val="1"/>
    </font>
    <font>
      <b/>
      <sz val="9"/>
      <name val="Times New Roman"/>
      <family val="1"/>
    </font>
    <font>
      <b/>
      <sz val="12"/>
      <color indexed="12"/>
      <name val="Times New Roman"/>
      <family val="1"/>
    </font>
    <font>
      <u/>
      <sz val="12"/>
      <name val="Times New Roman"/>
      <family val="1"/>
    </font>
    <font>
      <sz val="10"/>
      <name val="Arial Narrow"/>
      <family val="2"/>
    </font>
    <font>
      <sz val="12"/>
      <name val="Arial Narrow"/>
      <family val="2"/>
    </font>
    <font>
      <b/>
      <sz val="12"/>
      <name val="Arial Narrow"/>
      <family val="2"/>
    </font>
    <font>
      <sz val="12"/>
      <name val="Arial"/>
      <family val="2"/>
    </font>
    <font>
      <sz val="10"/>
      <name val="Arial"/>
      <family val="2"/>
    </font>
    <font>
      <sz val="11"/>
      <name val="Arial"/>
      <family val="2"/>
    </font>
    <font>
      <sz val="11"/>
      <name val="Arial"/>
      <family val="2"/>
    </font>
    <font>
      <b/>
      <sz val="11"/>
      <name val="Times New Roman"/>
      <family val="1"/>
    </font>
    <font>
      <b/>
      <sz val="11"/>
      <name val="Arial"/>
      <family val="2"/>
    </font>
    <font>
      <b/>
      <sz val="11"/>
      <color indexed="9"/>
      <name val="Arial"/>
      <family val="2"/>
    </font>
    <font>
      <b/>
      <sz val="10"/>
      <color indexed="9"/>
      <name val="Arial"/>
      <family val="2"/>
    </font>
    <font>
      <i/>
      <sz val="11"/>
      <name val="Arial"/>
      <family val="2"/>
    </font>
    <font>
      <b/>
      <sz val="10"/>
      <color indexed="12"/>
      <name val="Arial"/>
      <family val="2"/>
    </font>
    <font>
      <sz val="10"/>
      <color indexed="12"/>
      <name val="Arial"/>
      <family val="2"/>
    </font>
    <font>
      <sz val="9"/>
      <color indexed="8"/>
      <name val="Arial"/>
      <family val="2"/>
    </font>
    <font>
      <sz val="8"/>
      <color rgb="FF000000"/>
      <name val="Tahoma"/>
      <family val="2"/>
    </font>
    <font>
      <b/>
      <sz val="16"/>
      <name val="Times New Roman"/>
      <family val="1"/>
    </font>
    <font>
      <sz val="16"/>
      <name val="Times New Roman"/>
      <family val="1"/>
    </font>
    <font>
      <sz val="16"/>
      <name val="Arial"/>
      <family val="2"/>
    </font>
    <font>
      <b/>
      <sz val="16"/>
      <color rgb="FFFF0000"/>
      <name val="Times New Roman"/>
      <family val="1"/>
    </font>
  </fonts>
  <fills count="17">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6"/>
        <bgColor indexed="64"/>
      </patternFill>
    </fill>
    <fill>
      <patternFill patternType="solid">
        <fgColor indexed="22"/>
        <bgColor indexed="64"/>
      </patternFill>
    </fill>
    <fill>
      <patternFill patternType="solid">
        <fgColor indexed="35"/>
        <bgColor indexed="64"/>
      </patternFill>
    </fill>
    <fill>
      <patternFill patternType="solid">
        <fgColor indexed="24"/>
        <bgColor indexed="64"/>
      </patternFill>
    </fill>
    <fill>
      <patternFill patternType="solid">
        <fgColor indexed="11"/>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8"/>
        <bgColor indexed="64"/>
      </patternFill>
    </fill>
    <fill>
      <patternFill patternType="solid">
        <fgColor indexed="63"/>
        <bgColor indexed="64"/>
      </patternFill>
    </fill>
    <fill>
      <patternFill patternType="solid">
        <fgColor indexed="13"/>
        <bgColor indexed="64"/>
      </patternFill>
    </fill>
    <fill>
      <patternFill patternType="solid">
        <fgColor rgb="FFFFFF00"/>
        <bgColor indexed="64"/>
      </patternFill>
    </fill>
  </fills>
  <borders count="1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right/>
      <top style="dash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172" fontId="11" fillId="0" borderId="0">
      <alignment horizontal="right"/>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81">
    <xf numFmtId="0" fontId="0" fillId="0" borderId="0" xfId="0"/>
    <xf numFmtId="0" fontId="3" fillId="0" borderId="0" xfId="0" applyFont="1"/>
    <xf numFmtId="0" fontId="3" fillId="0" borderId="0" xfId="0" applyFont="1" applyAlignment="1">
      <alignment horizontal="center"/>
    </xf>
    <xf numFmtId="164" fontId="3" fillId="0" borderId="0" xfId="0" applyNumberFormat="1" applyFont="1"/>
    <xf numFmtId="164" fontId="2" fillId="0" borderId="0" xfId="0" applyNumberFormat="1" applyFont="1" applyAlignment="1">
      <alignment horizontal="left"/>
    </xf>
    <xf numFmtId="0" fontId="2" fillId="0" borderId="0" xfId="0" applyFont="1" applyAlignment="1">
      <alignment horizontal="left"/>
    </xf>
    <xf numFmtId="0" fontId="3" fillId="2" borderId="1" xfId="0" applyFont="1" applyFill="1" applyBorder="1" applyAlignment="1" applyProtection="1">
      <alignment horizontal="center"/>
      <protection locked="0"/>
    </xf>
    <xf numFmtId="0" fontId="3" fillId="0" borderId="0" xfId="0" applyFont="1" applyAlignment="1">
      <alignment horizontal="right"/>
    </xf>
    <xf numFmtId="0" fontId="2" fillId="0" borderId="0" xfId="0" applyFont="1"/>
    <xf numFmtId="0" fontId="4" fillId="0" borderId="0" xfId="0" applyFont="1"/>
    <xf numFmtId="0" fontId="3" fillId="0" borderId="1" xfId="0" applyFont="1" applyBorder="1"/>
    <xf numFmtId="6" fontId="2" fillId="0" borderId="0" xfId="0" applyNumberFormat="1" applyFont="1" applyAlignment="1">
      <alignment horizontal="left"/>
    </xf>
    <xf numFmtId="0" fontId="3" fillId="0" borderId="1" xfId="0" applyFont="1" applyBorder="1" applyAlignment="1">
      <alignment horizontal="center"/>
    </xf>
    <xf numFmtId="0" fontId="2" fillId="0" borderId="2" xfId="0" applyFont="1" applyBorder="1" applyAlignment="1">
      <alignment horizontal="center"/>
    </xf>
    <xf numFmtId="0" fontId="4" fillId="0" borderId="0" xfId="0" applyFont="1" applyAlignment="1">
      <alignment horizontal="centerContinuous"/>
    </xf>
    <xf numFmtId="0" fontId="3" fillId="0" borderId="0" xfId="0" applyFont="1" applyAlignment="1">
      <alignment horizontal="centerContinuous"/>
    </xf>
    <xf numFmtId="0" fontId="3" fillId="3" borderId="1" xfId="0" applyFont="1" applyFill="1" applyBorder="1" applyAlignment="1">
      <alignment horizontal="left"/>
    </xf>
    <xf numFmtId="0" fontId="5" fillId="0" borderId="0" xfId="0" applyFont="1" applyAlignment="1">
      <alignment horizontal="centerContinuous"/>
    </xf>
    <xf numFmtId="0" fontId="3" fillId="2" borderId="0" xfId="0" applyFont="1" applyFill="1"/>
    <xf numFmtId="0" fontId="3" fillId="3" borderId="0" xfId="0" applyFont="1" applyFill="1"/>
    <xf numFmtId="0" fontId="4" fillId="0" borderId="0" xfId="0" applyFont="1" applyAlignment="1">
      <alignment horizontal="right"/>
    </xf>
    <xf numFmtId="14" fontId="4" fillId="0" borderId="0" xfId="0" applyNumberFormat="1" applyFont="1" applyAlignment="1">
      <alignment horizontal="right"/>
    </xf>
    <xf numFmtId="10" fontId="3" fillId="0" borderId="0" xfId="0" applyNumberFormat="1" applyFont="1"/>
    <xf numFmtId="0" fontId="2" fillId="0" borderId="0" xfId="0" applyFont="1" applyAlignment="1">
      <alignment horizontal="right"/>
    </xf>
    <xf numFmtId="0" fontId="7" fillId="0" borderId="0" xfId="0" applyFont="1" applyAlignment="1">
      <alignment horizontal="left"/>
    </xf>
    <xf numFmtId="0" fontId="3" fillId="0" borderId="3" xfId="0" applyFont="1" applyBorder="1"/>
    <xf numFmtId="0" fontId="3" fillId="4" borderId="0" xfId="0" applyFont="1" applyFill="1"/>
    <xf numFmtId="0" fontId="3" fillId="4" borderId="1" xfId="0" applyFont="1" applyFill="1" applyBorder="1" applyAlignment="1">
      <alignment horizontal="center"/>
    </xf>
    <xf numFmtId="167" fontId="3" fillId="4" borderId="1" xfId="0" applyNumberFormat="1" applyFont="1" applyFill="1" applyBorder="1" applyAlignment="1">
      <alignment horizontal="left"/>
    </xf>
    <xf numFmtId="0" fontId="9" fillId="0" borderId="0" xfId="0" applyFont="1" applyAlignment="1">
      <alignment horizontal="center"/>
    </xf>
    <xf numFmtId="0" fontId="10" fillId="4" borderId="0" xfId="0" applyFont="1" applyFill="1" applyAlignment="1">
      <alignment horizontal="centerContinuous"/>
    </xf>
    <xf numFmtId="0" fontId="8" fillId="2" borderId="0" xfId="0" applyFont="1" applyFill="1" applyAlignment="1">
      <alignment horizontal="centerContinuous"/>
    </xf>
    <xf numFmtId="0" fontId="6" fillId="4" borderId="0" xfId="0" applyFont="1" applyFill="1" applyAlignment="1">
      <alignment horizontal="centerContinuous"/>
    </xf>
    <xf numFmtId="0" fontId="6" fillId="2" borderId="0" xfId="0" applyFont="1" applyFill="1" applyAlignment="1">
      <alignment horizontal="centerContinuous"/>
    </xf>
    <xf numFmtId="0" fontId="3" fillId="2" borderId="0" xfId="0" applyFont="1" applyFill="1" applyAlignment="1">
      <alignment horizontal="centerContinuous"/>
    </xf>
    <xf numFmtId="0" fontId="5" fillId="4" borderId="0" xfId="0" applyFont="1" applyFill="1" applyAlignment="1">
      <alignment horizontal="centerContinuous"/>
    </xf>
    <xf numFmtId="0" fontId="3" fillId="0" borderId="4" xfId="0" applyFont="1" applyBorder="1"/>
    <xf numFmtId="0" fontId="3" fillId="4" borderId="1" xfId="0" applyFont="1" applyFill="1" applyBorder="1"/>
    <xf numFmtId="164" fontId="3" fillId="0" borderId="5" xfId="0" applyNumberFormat="1" applyFont="1" applyBorder="1" applyAlignment="1">
      <alignment vertical="top"/>
    </xf>
    <xf numFmtId="164" fontId="3" fillId="0" borderId="5" xfId="0" applyNumberFormat="1" applyFont="1" applyBorder="1"/>
    <xf numFmtId="0" fontId="3" fillId="0" borderId="6" xfId="0" applyFont="1" applyBorder="1"/>
    <xf numFmtId="0" fontId="2" fillId="0" borderId="7" xfId="0" applyFont="1" applyBorder="1" applyAlignment="1">
      <alignment horizontal="left"/>
    </xf>
    <xf numFmtId="0" fontId="2" fillId="0" borderId="6" xfId="0" applyFont="1" applyBorder="1" applyAlignment="1">
      <alignment horizontal="right"/>
    </xf>
    <xf numFmtId="0" fontId="2" fillId="0" borderId="5" xfId="0" applyFont="1" applyBorder="1" applyAlignment="1">
      <alignment horizontal="left"/>
    </xf>
    <xf numFmtId="0" fontId="3" fillId="2" borderId="4" xfId="0" applyFont="1" applyFill="1" applyBorder="1"/>
    <xf numFmtId="0" fontId="3" fillId="3" borderId="4" xfId="0" applyFont="1" applyFill="1" applyBorder="1"/>
    <xf numFmtId="0" fontId="3" fillId="4" borderId="4" xfId="0" applyFont="1" applyFill="1" applyBorder="1"/>
    <xf numFmtId="0" fontId="7" fillId="0" borderId="3" xfId="0" applyFont="1" applyBorder="1"/>
    <xf numFmtId="0" fontId="8" fillId="0" borderId="0" xfId="0" applyFont="1"/>
    <xf numFmtId="0" fontId="2" fillId="0" borderId="3" xfId="0" applyFont="1" applyBorder="1" applyAlignment="1">
      <alignment horizontal="right"/>
    </xf>
    <xf numFmtId="0" fontId="8" fillId="0" borderId="3" xfId="0" applyFont="1" applyBorder="1"/>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left"/>
    </xf>
    <xf numFmtId="166" fontId="3" fillId="2" borderId="2" xfId="3" applyNumberFormat="1" applyFont="1" applyFill="1" applyBorder="1" applyProtection="1">
      <protection locked="0"/>
    </xf>
    <xf numFmtId="166" fontId="3" fillId="2" borderId="12" xfId="3" applyNumberFormat="1" applyFont="1" applyFill="1" applyBorder="1" applyProtection="1">
      <protection locked="0"/>
    </xf>
    <xf numFmtId="166" fontId="3" fillId="0" borderId="0" xfId="3" applyNumberFormat="1" applyFont="1" applyFill="1" applyBorder="1" applyProtection="1">
      <protection locked="0"/>
    </xf>
    <xf numFmtId="166" fontId="3" fillId="0" borderId="4" xfId="3" applyNumberFormat="1" applyFont="1" applyFill="1" applyBorder="1" applyProtection="1">
      <protection locked="0"/>
    </xf>
    <xf numFmtId="166" fontId="3" fillId="2" borderId="13" xfId="3" applyNumberFormat="1" applyFont="1" applyFill="1" applyBorder="1" applyProtection="1">
      <protection locked="0"/>
    </xf>
    <xf numFmtId="166" fontId="3" fillId="2" borderId="14" xfId="3" applyNumberFormat="1" applyFont="1" applyFill="1" applyBorder="1" applyProtection="1">
      <protection locked="0"/>
    </xf>
    <xf numFmtId="166" fontId="3" fillId="3" borderId="2" xfId="3" applyNumberFormat="1" applyFont="1" applyFill="1" applyBorder="1" applyProtection="1"/>
    <xf numFmtId="166" fontId="3" fillId="3" borderId="12" xfId="3" applyNumberFormat="1" applyFont="1" applyFill="1" applyBorder="1" applyProtection="1"/>
    <xf numFmtId="166" fontId="3" fillId="0" borderId="15" xfId="3" applyNumberFormat="1" applyFont="1" applyFill="1" applyBorder="1" applyProtection="1"/>
    <xf numFmtId="166" fontId="3" fillId="0" borderId="16" xfId="3" applyNumberFormat="1" applyFont="1" applyFill="1" applyBorder="1" applyProtection="1"/>
    <xf numFmtId="166" fontId="3" fillId="0" borderId="0" xfId="3" applyNumberFormat="1" applyFont="1" applyFill="1" applyBorder="1" applyAlignment="1" applyProtection="1">
      <alignment horizontal="right"/>
    </xf>
    <xf numFmtId="166" fontId="3" fillId="3" borderId="14" xfId="4" applyNumberFormat="1" applyFont="1" applyFill="1" applyBorder="1" applyAlignment="1" applyProtection="1">
      <alignment horizontal="center"/>
    </xf>
    <xf numFmtId="10" fontId="3" fillId="3" borderId="12" xfId="4" applyNumberFormat="1" applyFont="1" applyFill="1" applyBorder="1" applyAlignment="1" applyProtection="1">
      <alignment horizontal="center"/>
    </xf>
    <xf numFmtId="166" fontId="3" fillId="3" borderId="12" xfId="3" applyNumberFormat="1" applyFont="1" applyFill="1" applyBorder="1" applyAlignment="1" applyProtection="1">
      <alignment horizontal="center"/>
    </xf>
    <xf numFmtId="0" fontId="3" fillId="0" borderId="17" xfId="0" applyFont="1" applyBorder="1" applyAlignment="1">
      <alignment horizontal="right"/>
    </xf>
    <xf numFmtId="169" fontId="3" fillId="2" borderId="2" xfId="3" applyNumberFormat="1" applyFont="1" applyFill="1" applyBorder="1" applyProtection="1">
      <protection locked="0"/>
    </xf>
    <xf numFmtId="169" fontId="3" fillId="2" borderId="12" xfId="3" applyNumberFormat="1" applyFont="1" applyFill="1" applyBorder="1" applyProtection="1">
      <protection locked="0"/>
    </xf>
    <xf numFmtId="44" fontId="3" fillId="3" borderId="2" xfId="3" applyFont="1" applyFill="1" applyBorder="1" applyAlignment="1" applyProtection="1">
      <alignment horizontal="right"/>
    </xf>
    <xf numFmtId="44" fontId="3" fillId="3" borderId="12" xfId="3" applyFont="1" applyFill="1" applyBorder="1" applyAlignment="1" applyProtection="1">
      <alignment horizontal="right"/>
    </xf>
    <xf numFmtId="0" fontId="2" fillId="0" borderId="0" xfId="0" applyFont="1" applyAlignment="1">
      <alignment horizontal="center"/>
    </xf>
    <xf numFmtId="44" fontId="3" fillId="3" borderId="2" xfId="3" applyFont="1" applyFill="1" applyBorder="1" applyProtection="1"/>
    <xf numFmtId="44" fontId="2" fillId="3" borderId="12" xfId="3" applyFont="1" applyFill="1" applyBorder="1" applyAlignment="1" applyProtection="1">
      <alignment horizontal="right"/>
    </xf>
    <xf numFmtId="0" fontId="7" fillId="0" borderId="0" xfId="0" applyFont="1" applyAlignment="1">
      <alignment horizontal="centerContinuous"/>
    </xf>
    <xf numFmtId="0" fontId="2" fillId="0" borderId="18" xfId="0" applyFont="1" applyBorder="1" applyAlignment="1">
      <alignment horizontal="center"/>
    </xf>
    <xf numFmtId="0" fontId="2" fillId="0" borderId="4" xfId="0" applyFont="1" applyBorder="1" applyAlignment="1">
      <alignment horizontal="center"/>
    </xf>
    <xf numFmtId="166" fontId="3" fillId="0" borderId="15" xfId="3" applyNumberFormat="1" applyFont="1" applyBorder="1" applyProtection="1"/>
    <xf numFmtId="166" fontId="3" fillId="0" borderId="1" xfId="3" applyNumberFormat="1" applyFont="1" applyBorder="1" applyProtection="1"/>
    <xf numFmtId="166" fontId="3" fillId="0" borderId="1" xfId="3" applyNumberFormat="1" applyFont="1" applyFill="1" applyBorder="1" applyProtection="1"/>
    <xf numFmtId="166" fontId="3" fillId="0" borderId="19" xfId="3" applyNumberFormat="1" applyFont="1" applyFill="1" applyBorder="1" applyProtection="1"/>
    <xf numFmtId="166" fontId="3" fillId="3" borderId="20" xfId="3" applyNumberFormat="1" applyFont="1" applyFill="1" applyBorder="1" applyProtection="1"/>
    <xf numFmtId="0" fontId="7" fillId="0" borderId="0" xfId="0" applyFont="1"/>
    <xf numFmtId="0" fontId="7" fillId="0" borderId="21" xfId="0" applyFont="1" applyBorder="1"/>
    <xf numFmtId="166" fontId="3" fillId="3" borderId="21" xfId="3" applyNumberFormat="1" applyFont="1" applyFill="1" applyBorder="1" applyProtection="1"/>
    <xf numFmtId="166" fontId="3" fillId="3" borderId="2" xfId="4" applyNumberFormat="1" applyFont="1" applyFill="1" applyBorder="1" applyAlignment="1" applyProtection="1">
      <alignment horizontal="center"/>
    </xf>
    <xf numFmtId="166" fontId="3" fillId="3" borderId="21" xfId="4" applyNumberFormat="1" applyFont="1" applyFill="1" applyBorder="1" applyAlignment="1" applyProtection="1">
      <alignment horizontal="center"/>
    </xf>
    <xf numFmtId="10" fontId="3" fillId="3" borderId="2" xfId="0" applyNumberFormat="1" applyFont="1" applyFill="1" applyBorder="1" applyAlignment="1">
      <alignment horizontal="center"/>
    </xf>
    <xf numFmtId="166" fontId="3" fillId="3" borderId="2" xfId="3" applyNumberFormat="1" applyFont="1" applyFill="1" applyBorder="1" applyAlignment="1" applyProtection="1">
      <alignment horizontal="center"/>
    </xf>
    <xf numFmtId="166" fontId="3" fillId="3" borderId="21" xfId="3" applyNumberFormat="1" applyFont="1" applyFill="1" applyBorder="1" applyAlignment="1" applyProtection="1">
      <alignment horizontal="center"/>
    </xf>
    <xf numFmtId="166" fontId="3" fillId="0" borderId="22" xfId="3" applyNumberFormat="1" applyFont="1" applyFill="1" applyBorder="1" applyProtection="1"/>
    <xf numFmtId="166" fontId="3" fillId="0" borderId="21" xfId="3" applyNumberFormat="1" applyFont="1" applyFill="1" applyBorder="1" applyProtection="1"/>
    <xf numFmtId="3" fontId="3" fillId="3" borderId="2" xfId="0" applyNumberFormat="1" applyFont="1" applyFill="1" applyBorder="1" applyAlignment="1">
      <alignment horizontal="center"/>
    </xf>
    <xf numFmtId="3" fontId="3" fillId="3" borderId="12" xfId="0" applyNumberFormat="1" applyFont="1" applyFill="1" applyBorder="1" applyAlignment="1">
      <alignment horizontal="center"/>
    </xf>
    <xf numFmtId="10" fontId="3" fillId="0" borderId="0" xfId="0" applyNumberFormat="1" applyFont="1" applyAlignment="1">
      <alignment horizontal="right"/>
    </xf>
    <xf numFmtId="10" fontId="3" fillId="0" borderId="0" xfId="0" applyNumberFormat="1" applyFont="1" applyAlignment="1">
      <alignment horizontal="center"/>
    </xf>
    <xf numFmtId="44" fontId="3" fillId="3" borderId="13" xfId="3" applyFont="1" applyFill="1" applyBorder="1" applyAlignment="1" applyProtection="1">
      <alignment horizontal="center"/>
    </xf>
    <xf numFmtId="0" fontId="3" fillId="3" borderId="12" xfId="0" applyFont="1" applyFill="1" applyBorder="1"/>
    <xf numFmtId="164" fontId="3" fillId="0" borderId="23" xfId="0" applyNumberFormat="1" applyFont="1" applyBorder="1"/>
    <xf numFmtId="0" fontId="2" fillId="0" borderId="24" xfId="0" applyFont="1" applyBorder="1" applyAlignment="1">
      <alignment horizontal="left"/>
    </xf>
    <xf numFmtId="10" fontId="3" fillId="0" borderId="24" xfId="0" applyNumberFormat="1" applyFont="1" applyBorder="1" applyAlignment="1">
      <alignment horizontal="left"/>
    </xf>
    <xf numFmtId="0" fontId="2" fillId="0" borderId="24" xfId="0" applyFont="1" applyBorder="1"/>
    <xf numFmtId="10" fontId="3" fillId="0" borderId="24" xfId="0" applyNumberFormat="1" applyFont="1" applyBorder="1" applyAlignment="1">
      <alignment horizontal="right"/>
    </xf>
    <xf numFmtId="10" fontId="3" fillId="0" borderId="24" xfId="0" applyNumberFormat="1" applyFont="1" applyBorder="1" applyAlignment="1">
      <alignment horizontal="center"/>
    </xf>
    <xf numFmtId="0" fontId="2" fillId="3" borderId="25" xfId="0" applyFont="1" applyFill="1" applyBorder="1" applyAlignment="1">
      <alignment horizontal="right"/>
    </xf>
    <xf numFmtId="0" fontId="3" fillId="4" borderId="1" xfId="0" applyFont="1" applyFill="1" applyBorder="1" applyAlignment="1">
      <alignment horizontal="left"/>
    </xf>
    <xf numFmtId="0" fontId="3" fillId="4" borderId="1" xfId="0" applyFont="1" applyFill="1" applyBorder="1" applyAlignment="1">
      <alignment horizontal="right"/>
    </xf>
    <xf numFmtId="0" fontId="3" fillId="3" borderId="1" xfId="0" applyFont="1" applyFill="1" applyBorder="1" applyAlignment="1">
      <alignment horizontal="left" vertical="center"/>
    </xf>
    <xf numFmtId="0" fontId="3" fillId="3" borderId="1" xfId="0" applyFont="1" applyFill="1" applyBorder="1"/>
    <xf numFmtId="3" fontId="3" fillId="2" borderId="2" xfId="0" applyNumberFormat="1" applyFont="1" applyFill="1" applyBorder="1" applyAlignment="1" applyProtection="1">
      <alignment horizontal="center"/>
      <protection locked="0"/>
    </xf>
    <xf numFmtId="164" fontId="3" fillId="4" borderId="0" xfId="0" applyNumberFormat="1" applyFont="1" applyFill="1" applyAlignment="1">
      <alignment horizontal="centerContinuous"/>
    </xf>
    <xf numFmtId="164" fontId="2" fillId="4" borderId="0" xfId="0" applyNumberFormat="1" applyFont="1" applyFill="1" applyAlignment="1">
      <alignment horizontal="centerContinuous"/>
    </xf>
    <xf numFmtId="164" fontId="3" fillId="0" borderId="0" xfId="0" applyNumberFormat="1" applyFont="1" applyAlignment="1">
      <alignment horizontal="centerContinuous"/>
    </xf>
    <xf numFmtId="164" fontId="2" fillId="0" borderId="0" xfId="0" applyNumberFormat="1" applyFont="1" applyAlignment="1">
      <alignment horizontal="centerContinuous"/>
    </xf>
    <xf numFmtId="164" fontId="2" fillId="0" borderId="0" xfId="0" applyNumberFormat="1" applyFont="1" applyAlignment="1">
      <alignment horizontal="right"/>
    </xf>
    <xf numFmtId="168" fontId="2" fillId="3" borderId="26" xfId="4" applyNumberFormat="1" applyFont="1" applyFill="1" applyBorder="1" applyAlignment="1" applyProtection="1">
      <alignment horizontal="center"/>
    </xf>
    <xf numFmtId="168" fontId="2" fillId="0" borderId="0" xfId="4" applyNumberFormat="1" applyFont="1" applyFill="1" applyBorder="1" applyAlignment="1" applyProtection="1">
      <alignment horizontal="centerContinuous"/>
    </xf>
    <xf numFmtId="164" fontId="2" fillId="0" borderId="0" xfId="0" applyNumberFormat="1" applyFont="1"/>
    <xf numFmtId="164" fontId="2" fillId="0" borderId="7" xfId="0" applyNumberFormat="1" applyFont="1" applyBorder="1" applyAlignment="1">
      <alignment horizontal="center"/>
    </xf>
    <xf numFmtId="164" fontId="2" fillId="0" borderId="5" xfId="0" applyNumberFormat="1" applyFont="1" applyBorder="1" applyAlignment="1">
      <alignment vertical="center"/>
    </xf>
    <xf numFmtId="164" fontId="3" fillId="0" borderId="0" xfId="0" applyNumberFormat="1" applyFont="1" applyAlignment="1">
      <alignment vertical="center"/>
    </xf>
    <xf numFmtId="0" fontId="12" fillId="0" borderId="0" xfId="0" applyFont="1" applyAlignment="1">
      <alignment horizontal="left" vertical="center"/>
    </xf>
    <xf numFmtId="0" fontId="3" fillId="0" borderId="0" xfId="0" applyFont="1" applyAlignment="1">
      <alignment vertical="center"/>
    </xf>
    <xf numFmtId="164" fontId="2" fillId="0" borderId="23" xfId="0" applyNumberFormat="1" applyFont="1" applyBorder="1" applyAlignment="1">
      <alignment vertical="center"/>
    </xf>
    <xf numFmtId="0" fontId="2" fillId="0" borderId="24" xfId="0" applyFont="1" applyBorder="1" applyAlignment="1">
      <alignment horizontal="right"/>
    </xf>
    <xf numFmtId="164" fontId="12" fillId="0" borderId="0" xfId="0" applyNumberFormat="1" applyFont="1" applyAlignment="1">
      <alignment vertical="center"/>
    </xf>
    <xf numFmtId="164" fontId="3" fillId="0" borderId="5" xfId="0" applyNumberFormat="1" applyFont="1" applyBorder="1" applyAlignment="1">
      <alignment vertical="center"/>
    </xf>
    <xf numFmtId="0" fontId="12" fillId="0" borderId="0" xfId="0" applyFont="1" applyAlignment="1">
      <alignment vertical="center"/>
    </xf>
    <xf numFmtId="168" fontId="3" fillId="0" borderId="0" xfId="0" applyNumberFormat="1" applyFont="1" applyAlignment="1">
      <alignmen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10" fontId="3" fillId="0" borderId="0" xfId="4" applyNumberFormat="1" applyFont="1" applyFill="1" applyBorder="1" applyAlignment="1" applyProtection="1">
      <alignment horizontal="left" vertical="center"/>
    </xf>
    <xf numFmtId="10" fontId="3" fillId="0" borderId="4" xfId="4" applyNumberFormat="1" applyFont="1" applyFill="1" applyBorder="1" applyAlignment="1" applyProtection="1">
      <alignment horizontal="left" vertical="center"/>
    </xf>
    <xf numFmtId="10" fontId="7" fillId="0" borderId="4" xfId="4" applyNumberFormat="1" applyFont="1" applyFill="1" applyBorder="1" applyAlignment="1" applyProtection="1">
      <alignment horizontal="left" vertical="center"/>
    </xf>
    <xf numFmtId="0" fontId="7" fillId="0" borderId="24" xfId="0" applyFont="1" applyBorder="1" applyAlignment="1">
      <alignment horizontal="left" vertical="center"/>
    </xf>
    <xf numFmtId="0" fontId="7" fillId="0" borderId="27" xfId="0" applyFont="1" applyBorder="1" applyAlignment="1">
      <alignment horizontal="left" vertical="center"/>
    </xf>
    <xf numFmtId="164" fontId="2" fillId="0" borderId="0" xfId="0" applyNumberFormat="1" applyFont="1" applyAlignment="1">
      <alignment vertical="center"/>
    </xf>
    <xf numFmtId="0" fontId="7" fillId="0" borderId="0" xfId="0" applyFont="1" applyAlignment="1">
      <alignment horizontal="left" vertical="center"/>
    </xf>
    <xf numFmtId="164" fontId="2" fillId="0" borderId="0" xfId="0" applyNumberFormat="1" applyFont="1" applyAlignment="1">
      <alignment horizontal="center"/>
    </xf>
    <xf numFmtId="10" fontId="3" fillId="2" borderId="2" xfId="4" applyNumberFormat="1" applyFont="1" applyFill="1" applyBorder="1" applyAlignment="1" applyProtection="1">
      <alignment horizontal="left"/>
      <protection locked="0"/>
    </xf>
    <xf numFmtId="164" fontId="3" fillId="0" borderId="0" xfId="0" applyNumberFormat="1" applyFont="1" applyAlignment="1">
      <alignment horizontal="left"/>
    </xf>
    <xf numFmtId="0" fontId="3" fillId="3" borderId="15" xfId="0" applyFont="1" applyFill="1" applyBorder="1" applyAlignment="1">
      <alignment horizontal="left" vertical="center"/>
    </xf>
    <xf numFmtId="14" fontId="2" fillId="0" borderId="0" xfId="0" applyNumberFormat="1" applyFont="1" applyAlignment="1">
      <alignment horizontal="right"/>
    </xf>
    <xf numFmtId="5" fontId="3" fillId="0" borderId="0" xfId="0" applyNumberFormat="1" applyFont="1" applyAlignment="1">
      <alignment horizontal="right"/>
    </xf>
    <xf numFmtId="0" fontId="3" fillId="3" borderId="0" xfId="0" applyFont="1" applyFill="1" applyAlignment="1">
      <alignment horizontal="centerContinuous"/>
    </xf>
    <xf numFmtId="0" fontId="8" fillId="3" borderId="0" xfId="0" applyFont="1" applyFill="1" applyAlignment="1">
      <alignment horizontal="centerContinuous"/>
    </xf>
    <xf numFmtId="5" fontId="2" fillId="0" borderId="28" xfId="0" applyNumberFormat="1" applyFont="1" applyBorder="1" applyAlignment="1">
      <alignment horizontal="center"/>
    </xf>
    <xf numFmtId="14" fontId="2" fillId="0" borderId="0" xfId="0" applyNumberFormat="1" applyFont="1" applyAlignment="1">
      <alignment horizontal="left"/>
    </xf>
    <xf numFmtId="5" fontId="2" fillId="0" borderId="13" xfId="0" applyNumberFormat="1" applyFont="1" applyBorder="1" applyAlignment="1">
      <alignment horizontal="center"/>
    </xf>
    <xf numFmtId="0" fontId="2" fillId="5" borderId="0" xfId="0" applyFont="1" applyFill="1"/>
    <xf numFmtId="0" fontId="3" fillId="5" borderId="0" xfId="0" applyFont="1" applyFill="1"/>
    <xf numFmtId="37" fontId="3" fillId="5" borderId="0" xfId="0" applyNumberFormat="1" applyFont="1" applyFill="1"/>
    <xf numFmtId="0" fontId="3" fillId="0" borderId="17" xfId="0" applyFont="1" applyBorder="1"/>
    <xf numFmtId="166" fontId="3" fillId="2" borderId="2" xfId="3" applyNumberFormat="1" applyFont="1" applyFill="1" applyBorder="1" applyAlignment="1" applyProtection="1">
      <protection locked="0"/>
    </xf>
    <xf numFmtId="166" fontId="3" fillId="0" borderId="0" xfId="3" applyNumberFormat="1" applyFont="1" applyFill="1" applyBorder="1" applyAlignment="1" applyProtection="1">
      <protection locked="0"/>
    </xf>
    <xf numFmtId="0" fontId="2" fillId="0" borderId="17" xfId="0" applyFont="1" applyBorder="1" applyAlignment="1">
      <alignment horizontal="right"/>
    </xf>
    <xf numFmtId="166" fontId="2" fillId="3" borderId="29" xfId="3" applyNumberFormat="1" applyFont="1" applyFill="1" applyBorder="1" applyAlignment="1" applyProtection="1"/>
    <xf numFmtId="164" fontId="3" fillId="0" borderId="0" xfId="0" applyNumberFormat="1" applyFont="1" applyAlignment="1">
      <alignment horizontal="right"/>
    </xf>
    <xf numFmtId="0" fontId="14" fillId="0" borderId="0" xfId="0" applyFont="1"/>
    <xf numFmtId="165" fontId="3" fillId="0" borderId="0" xfId="0" applyNumberFormat="1" applyFont="1" applyAlignment="1">
      <alignment horizontal="left"/>
    </xf>
    <xf numFmtId="165" fontId="3" fillId="2" borderId="29" xfId="0" applyNumberFormat="1" applyFont="1" applyFill="1" applyBorder="1" applyAlignment="1" applyProtection="1">
      <alignment horizontal="left"/>
      <protection locked="0"/>
    </xf>
    <xf numFmtId="49" fontId="3" fillId="2" borderId="2" xfId="0" applyNumberFormat="1" applyFont="1" applyFill="1" applyBorder="1" applyAlignment="1" applyProtection="1">
      <alignment horizontal="center"/>
      <protection locked="0"/>
    </xf>
    <xf numFmtId="0" fontId="3" fillId="2" borderId="2" xfId="0" applyFont="1" applyFill="1" applyBorder="1" applyAlignment="1" applyProtection="1">
      <alignment horizontal="left"/>
      <protection locked="0"/>
    </xf>
    <xf numFmtId="0" fontId="3" fillId="2" borderId="2" xfId="0" applyFont="1" applyFill="1" applyBorder="1" applyProtection="1">
      <protection locked="0"/>
    </xf>
    <xf numFmtId="165" fontId="3" fillId="2" borderId="2" xfId="0" applyNumberFormat="1" applyFont="1" applyFill="1" applyBorder="1" applyAlignment="1" applyProtection="1">
      <alignment horizontal="left"/>
      <protection locked="0"/>
    </xf>
    <xf numFmtId="0" fontId="15" fillId="0" borderId="0" xfId="0" applyFont="1"/>
    <xf numFmtId="0" fontId="2" fillId="2" borderId="0" xfId="0" applyFont="1" applyFill="1" applyAlignment="1">
      <alignment horizontal="centerContinuous"/>
    </xf>
    <xf numFmtId="0" fontId="2" fillId="0" borderId="1" xfId="0" applyFont="1" applyBorder="1" applyAlignment="1">
      <alignment horizontal="center"/>
    </xf>
    <xf numFmtId="14" fontId="3" fillId="2" borderId="1" xfId="0" applyNumberFormat="1" applyFont="1" applyFill="1" applyBorder="1" applyAlignment="1" applyProtection="1">
      <alignment horizontal="center"/>
      <protection locked="0"/>
    </xf>
    <xf numFmtId="0" fontId="16" fillId="0" borderId="0" xfId="0" applyFont="1"/>
    <xf numFmtId="0" fontId="8" fillId="0" borderId="0" xfId="0" applyFont="1" applyAlignment="1">
      <alignment horizontal="center"/>
    </xf>
    <xf numFmtId="0" fontId="8" fillId="0" borderId="0" xfId="0" applyFont="1" applyAlignment="1">
      <alignment horizontal="left"/>
    </xf>
    <xf numFmtId="0" fontId="15" fillId="0" borderId="0" xfId="0" applyFont="1" applyAlignment="1">
      <alignment horizontal="center"/>
    </xf>
    <xf numFmtId="0" fontId="3" fillId="0" borderId="0" xfId="0" applyFont="1" applyAlignment="1" applyProtection="1">
      <alignment horizontal="center"/>
      <protection locked="0"/>
    </xf>
    <xf numFmtId="0" fontId="17" fillId="0" borderId="0" xfId="0" applyFont="1" applyAlignment="1">
      <alignment horizontal="left"/>
    </xf>
    <xf numFmtId="0" fontId="2" fillId="0" borderId="0" xfId="0" applyFont="1" applyAlignment="1">
      <alignment horizontal="centerContinuous"/>
    </xf>
    <xf numFmtId="14" fontId="2" fillId="0" borderId="0" xfId="0" applyNumberFormat="1" applyFont="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38" fontId="3" fillId="0" borderId="0" xfId="0" applyNumberFormat="1" applyFont="1"/>
    <xf numFmtId="0" fontId="2" fillId="6" borderId="0" xfId="0" applyFont="1" applyFill="1" applyAlignment="1">
      <alignment horizontal="left"/>
    </xf>
    <xf numFmtId="0" fontId="3" fillId="7" borderId="24" xfId="0" applyFont="1" applyFill="1" applyBorder="1" applyAlignment="1">
      <alignment horizontal="centerContinuous"/>
    </xf>
    <xf numFmtId="0" fontId="2" fillId="5" borderId="7" xfId="0" applyFont="1" applyFill="1" applyBorder="1"/>
    <xf numFmtId="0" fontId="3" fillId="5" borderId="3" xfId="0" applyFont="1" applyFill="1" applyBorder="1"/>
    <xf numFmtId="0" fontId="3" fillId="5" borderId="6" xfId="0" applyFont="1" applyFill="1" applyBorder="1"/>
    <xf numFmtId="0" fontId="2" fillId="5" borderId="7" xfId="0" applyFont="1" applyFill="1" applyBorder="1" applyAlignment="1">
      <alignment horizontal="left"/>
    </xf>
    <xf numFmtId="0" fontId="2" fillId="5" borderId="3" xfId="0" applyFont="1" applyFill="1" applyBorder="1" applyAlignment="1">
      <alignment horizontal="center"/>
    </xf>
    <xf numFmtId="38" fontId="2" fillId="5" borderId="3" xfId="0" applyNumberFormat="1" applyFont="1" applyFill="1" applyBorder="1" applyAlignment="1">
      <alignment horizontal="center"/>
    </xf>
    <xf numFmtId="0" fontId="2" fillId="5" borderId="6" xfId="0" applyFont="1" applyFill="1" applyBorder="1" applyAlignment="1">
      <alignment horizontal="center" vertical="center"/>
    </xf>
    <xf numFmtId="164" fontId="3" fillId="3" borderId="33" xfId="0" applyNumberFormat="1" applyFont="1" applyFill="1" applyBorder="1" applyAlignment="1">
      <alignment horizontal="center"/>
    </xf>
    <xf numFmtId="0" fontId="3" fillId="0" borderId="23" xfId="0" applyFont="1" applyBorder="1"/>
    <xf numFmtId="0" fontId="3" fillId="0" borderId="24" xfId="0" applyFont="1" applyBorder="1"/>
    <xf numFmtId="164" fontId="3" fillId="0" borderId="24" xfId="0" applyNumberFormat="1" applyFont="1" applyBorder="1" applyAlignment="1">
      <alignment horizontal="left"/>
    </xf>
    <xf numFmtId="164" fontId="3" fillId="5" borderId="3" xfId="0" applyNumberFormat="1" applyFont="1" applyFill="1" applyBorder="1" applyAlignment="1">
      <alignment horizontal="left"/>
    </xf>
    <xf numFmtId="38" fontId="3" fillId="5" borderId="3" xfId="0" applyNumberFormat="1" applyFont="1" applyFill="1" applyBorder="1"/>
    <xf numFmtId="164" fontId="3" fillId="5" borderId="6" xfId="0" applyNumberFormat="1" applyFont="1" applyFill="1" applyBorder="1" applyAlignment="1">
      <alignment horizontal="left"/>
    </xf>
    <xf numFmtId="0" fontId="2" fillId="5" borderId="3" xfId="0" applyFont="1" applyFill="1" applyBorder="1" applyAlignment="1">
      <alignment horizontal="right"/>
    </xf>
    <xf numFmtId="38" fontId="2" fillId="5" borderId="3" xfId="0" applyNumberFormat="1" applyFont="1" applyFill="1" applyBorder="1"/>
    <xf numFmtId="0" fontId="3" fillId="0" borderId="34" xfId="0" applyFont="1" applyBorder="1"/>
    <xf numFmtId="0" fontId="3" fillId="0" borderId="35" xfId="0" applyFont="1" applyBorder="1"/>
    <xf numFmtId="164" fontId="3" fillId="0" borderId="35" xfId="0" applyNumberFormat="1" applyFont="1" applyBorder="1" applyAlignment="1">
      <alignment horizontal="left"/>
    </xf>
    <xf numFmtId="164" fontId="2" fillId="0" borderId="35" xfId="0" applyNumberFormat="1" applyFont="1" applyBorder="1" applyAlignment="1">
      <alignment horizontal="right"/>
    </xf>
    <xf numFmtId="164" fontId="2" fillId="0" borderId="24" xfId="0" applyNumberFormat="1" applyFont="1" applyBorder="1" applyAlignment="1">
      <alignment horizontal="right"/>
    </xf>
    <xf numFmtId="0" fontId="3" fillId="0" borderId="36" xfId="0" applyFont="1" applyBorder="1"/>
    <xf numFmtId="0" fontId="3" fillId="0" borderId="37" xfId="0" applyFont="1" applyBorder="1"/>
    <xf numFmtId="164" fontId="3" fillId="0" borderId="37" xfId="0" applyNumberFormat="1" applyFont="1" applyBorder="1" applyAlignment="1">
      <alignment horizontal="left"/>
    </xf>
    <xf numFmtId="0" fontId="2" fillId="0" borderId="37" xfId="0" applyFont="1" applyBorder="1" applyAlignment="1">
      <alignment horizontal="right"/>
    </xf>
    <xf numFmtId="0" fontId="2" fillId="0" borderId="35" xfId="0" applyFont="1" applyBorder="1" applyAlignment="1">
      <alignment horizontal="right"/>
    </xf>
    <xf numFmtId="0" fontId="3" fillId="0" borderId="38" xfId="0" applyFont="1" applyBorder="1"/>
    <xf numFmtId="164" fontId="3" fillId="0" borderId="39" xfId="0" applyNumberFormat="1" applyFont="1" applyBorder="1" applyAlignment="1">
      <alignment horizontal="left"/>
    </xf>
    <xf numFmtId="0" fontId="2" fillId="0" borderId="39" xfId="0" applyFont="1" applyBorder="1" applyAlignment="1">
      <alignment horizontal="right"/>
    </xf>
    <xf numFmtId="0" fontId="2" fillId="0" borderId="36" xfId="0" applyFont="1" applyBorder="1"/>
    <xf numFmtId="0" fontId="3" fillId="0" borderId="0" xfId="0" applyFont="1" applyAlignment="1">
      <alignment vertical="center" wrapText="1"/>
    </xf>
    <xf numFmtId="38" fontId="16" fillId="0" borderId="0" xfId="0" applyNumberFormat="1" applyFont="1"/>
    <xf numFmtId="0" fontId="3" fillId="4" borderId="1" xfId="0" applyFont="1" applyFill="1" applyBorder="1" applyProtection="1">
      <protection locked="0"/>
    </xf>
    <xf numFmtId="0" fontId="16" fillId="4" borderId="1" xfId="0" applyFont="1" applyFill="1" applyBorder="1" applyProtection="1">
      <protection locked="0"/>
    </xf>
    <xf numFmtId="0" fontId="16" fillId="4" borderId="0" xfId="0" applyFont="1" applyFill="1" applyProtection="1">
      <protection locked="0"/>
    </xf>
    <xf numFmtId="0" fontId="3" fillId="4" borderId="0" xfId="0" applyFont="1" applyFill="1" applyProtection="1">
      <protection locked="0"/>
    </xf>
    <xf numFmtId="0" fontId="3" fillId="0" borderId="0" xfId="0" applyFont="1" applyAlignment="1">
      <alignment horizontal="right" vertical="center"/>
    </xf>
    <xf numFmtId="6" fontId="3" fillId="0" borderId="0" xfId="0" applyNumberFormat="1" applyFont="1"/>
    <xf numFmtId="164" fontId="3" fillId="3" borderId="0" xfId="0" applyNumberFormat="1" applyFont="1" applyFill="1" applyAlignment="1">
      <alignment horizontal="centerContinuous"/>
    </xf>
    <xf numFmtId="164" fontId="7" fillId="3" borderId="0" xfId="0" applyNumberFormat="1" applyFont="1" applyFill="1" applyAlignment="1">
      <alignment horizontal="centerContinuous"/>
    </xf>
    <xf numFmtId="164" fontId="3" fillId="2" borderId="0" xfId="0" applyNumberFormat="1" applyFont="1" applyFill="1" applyAlignment="1">
      <alignment horizontal="centerContinuous"/>
    </xf>
    <xf numFmtId="164" fontId="3" fillId="3" borderId="24" xfId="0" applyNumberFormat="1" applyFont="1" applyFill="1" applyBorder="1" applyAlignment="1">
      <alignment horizontal="centerContinuous"/>
    </xf>
    <xf numFmtId="164" fontId="7" fillId="3" borderId="24" xfId="0" applyNumberFormat="1" applyFont="1" applyFill="1" applyBorder="1" applyAlignment="1">
      <alignment horizontal="centerContinuous"/>
    </xf>
    <xf numFmtId="164" fontId="3" fillId="2" borderId="24" xfId="0" applyNumberFormat="1" applyFont="1" applyFill="1" applyBorder="1" applyAlignment="1">
      <alignment horizontal="centerContinuous"/>
    </xf>
    <xf numFmtId="6" fontId="3" fillId="3" borderId="7" xfId="0" applyNumberFormat="1" applyFont="1" applyFill="1" applyBorder="1" applyAlignment="1">
      <alignment horizontal="center"/>
    </xf>
    <xf numFmtId="6" fontId="2" fillId="3" borderId="3" xfId="0" applyNumberFormat="1" applyFont="1" applyFill="1" applyBorder="1" applyAlignment="1">
      <alignment horizontal="center"/>
    </xf>
    <xf numFmtId="6" fontId="3" fillId="3" borderId="6" xfId="0" applyNumberFormat="1" applyFont="1" applyFill="1" applyBorder="1" applyAlignment="1">
      <alignment horizontal="center"/>
    </xf>
    <xf numFmtId="6" fontId="3" fillId="3" borderId="40" xfId="0" applyNumberFormat="1" applyFont="1" applyFill="1" applyBorder="1" applyAlignment="1">
      <alignment horizontal="center"/>
    </xf>
    <xf numFmtId="6" fontId="3" fillId="3" borderId="42" xfId="0" applyNumberFormat="1" applyFont="1" applyFill="1" applyBorder="1" applyAlignment="1">
      <alignment horizontal="center"/>
    </xf>
    <xf numFmtId="6" fontId="3" fillId="3" borderId="41" xfId="0" applyNumberFormat="1" applyFont="1" applyFill="1" applyBorder="1" applyAlignment="1">
      <alignment horizontal="center"/>
    </xf>
    <xf numFmtId="0" fontId="2" fillId="8" borderId="0" xfId="0" applyFont="1" applyFill="1" applyAlignment="1">
      <alignment horizontal="left"/>
    </xf>
    <xf numFmtId="6" fontId="2" fillId="8" borderId="43" xfId="0" applyNumberFormat="1" applyFont="1" applyFill="1" applyBorder="1" applyAlignment="1">
      <alignment horizontal="center"/>
    </xf>
    <xf numFmtId="6" fontId="2" fillId="3" borderId="28" xfId="0" applyNumberFormat="1" applyFont="1" applyFill="1" applyBorder="1" applyAlignment="1">
      <alignment horizontal="center"/>
    </xf>
    <xf numFmtId="6" fontId="2" fillId="3" borderId="44" xfId="0" applyNumberFormat="1" applyFont="1" applyFill="1" applyBorder="1" applyAlignment="1">
      <alignment horizontal="center"/>
    </xf>
    <xf numFmtId="6" fontId="2" fillId="0" borderId="28" xfId="0" applyNumberFormat="1" applyFont="1" applyBorder="1" applyAlignment="1">
      <alignment horizontal="center"/>
    </xf>
    <xf numFmtId="0" fontId="2" fillId="8" borderId="0" xfId="0" applyFont="1" applyFill="1"/>
    <xf numFmtId="6" fontId="2" fillId="8" borderId="45" xfId="0" applyNumberFormat="1" applyFont="1" applyFill="1" applyBorder="1" applyAlignment="1">
      <alignment horizontal="center"/>
    </xf>
    <xf numFmtId="6" fontId="2" fillId="3" borderId="18" xfId="0" applyNumberFormat="1" applyFont="1" applyFill="1" applyBorder="1" applyAlignment="1">
      <alignment horizontal="center"/>
    </xf>
    <xf numFmtId="6" fontId="2" fillId="3" borderId="11" xfId="0" applyNumberFormat="1" applyFont="1" applyFill="1" applyBorder="1" applyAlignment="1">
      <alignment horizontal="center"/>
    </xf>
    <xf numFmtId="6" fontId="2" fillId="0" borderId="18" xfId="0" applyNumberFormat="1" applyFont="1" applyBorder="1" applyAlignment="1">
      <alignment horizontal="center"/>
    </xf>
    <xf numFmtId="6" fontId="2" fillId="8" borderId="30" xfId="0" applyNumberFormat="1" applyFont="1" applyFill="1" applyBorder="1" applyAlignment="1">
      <alignment horizontal="center"/>
    </xf>
    <xf numFmtId="6" fontId="2" fillId="3" borderId="13" xfId="0" applyNumberFormat="1" applyFont="1" applyFill="1" applyBorder="1" applyAlignment="1">
      <alignment horizontal="center"/>
    </xf>
    <xf numFmtId="6" fontId="2" fillId="3" borderId="14" xfId="0" applyNumberFormat="1" applyFont="1" applyFill="1" applyBorder="1" applyAlignment="1">
      <alignment horizontal="center"/>
    </xf>
    <xf numFmtId="6" fontId="2" fillId="0" borderId="13" xfId="0" applyNumberFormat="1" applyFont="1" applyBorder="1" applyAlignment="1">
      <alignment horizontal="center"/>
    </xf>
    <xf numFmtId="6" fontId="2" fillId="0" borderId="14" xfId="0" applyNumberFormat="1" applyFont="1" applyBorder="1" applyAlignment="1">
      <alignment horizontal="center"/>
    </xf>
    <xf numFmtId="6" fontId="3" fillId="5" borderId="0" xfId="0" applyNumberFormat="1" applyFont="1" applyFill="1"/>
    <xf numFmtId="6" fontId="17" fillId="5" borderId="0" xfId="0" applyNumberFormat="1" applyFont="1" applyFill="1" applyAlignment="1">
      <alignment horizontal="center"/>
    </xf>
    <xf numFmtId="6" fontId="3" fillId="5" borderId="16" xfId="0" applyNumberFormat="1" applyFont="1" applyFill="1" applyBorder="1"/>
    <xf numFmtId="164" fontId="3" fillId="0" borderId="1" xfId="0" applyNumberFormat="1" applyFont="1" applyBorder="1" applyAlignment="1">
      <alignment horizontal="right"/>
    </xf>
    <xf numFmtId="0" fontId="3" fillId="0" borderId="19" xfId="0" applyFont="1" applyBorder="1"/>
    <xf numFmtId="166" fontId="3" fillId="3" borderId="31" xfId="3" applyNumberFormat="1" applyFont="1" applyFill="1" applyBorder="1" applyProtection="1"/>
    <xf numFmtId="166" fontId="3" fillId="2" borderId="31" xfId="3" applyNumberFormat="1" applyFont="1" applyFill="1" applyBorder="1" applyProtection="1">
      <protection locked="0"/>
    </xf>
    <xf numFmtId="166" fontId="3" fillId="2" borderId="21" xfId="3" applyNumberFormat="1" applyFont="1" applyFill="1" applyBorder="1" applyProtection="1">
      <protection locked="0"/>
    </xf>
    <xf numFmtId="164" fontId="3" fillId="0" borderId="22" xfId="0" applyNumberFormat="1" applyFont="1" applyBorder="1" applyAlignment="1">
      <alignment horizontal="right"/>
    </xf>
    <xf numFmtId="0" fontId="3" fillId="0" borderId="21" xfId="0" applyFont="1" applyBorder="1"/>
    <xf numFmtId="166" fontId="3" fillId="2" borderId="19" xfId="3" applyNumberFormat="1" applyFont="1" applyFill="1" applyBorder="1" applyProtection="1">
      <protection locked="0"/>
    </xf>
    <xf numFmtId="0" fontId="2" fillId="0" borderId="21" xfId="0" applyFont="1" applyBorder="1" applyAlignment="1">
      <alignment horizontal="right"/>
    </xf>
    <xf numFmtId="166" fontId="2" fillId="3" borderId="31" xfId="3" applyNumberFormat="1" applyFont="1" applyFill="1" applyBorder="1" applyProtection="1"/>
    <xf numFmtId="166" fontId="2" fillId="3" borderId="2" xfId="3" applyNumberFormat="1" applyFont="1" applyFill="1" applyBorder="1" applyProtection="1"/>
    <xf numFmtId="166" fontId="2" fillId="3" borderId="12" xfId="3" applyNumberFormat="1" applyFont="1" applyFill="1" applyBorder="1" applyProtection="1"/>
    <xf numFmtId="37" fontId="3" fillId="5" borderId="0" xfId="0" applyNumberFormat="1" applyFont="1" applyFill="1" applyAlignment="1">
      <alignment horizontal="center"/>
    </xf>
    <xf numFmtId="37" fontId="2" fillId="5" borderId="0" xfId="0" applyNumberFormat="1" applyFont="1" applyFill="1" applyAlignment="1">
      <alignment horizontal="center"/>
    </xf>
    <xf numFmtId="37" fontId="3" fillId="5" borderId="4" xfId="0" applyNumberFormat="1" applyFont="1" applyFill="1" applyBorder="1" applyAlignment="1">
      <alignment horizontal="center"/>
    </xf>
    <xf numFmtId="0" fontId="3" fillId="2" borderId="21" xfId="0" applyFont="1" applyFill="1" applyBorder="1" applyAlignment="1" applyProtection="1">
      <alignment horizontal="left"/>
      <protection locked="0"/>
    </xf>
    <xf numFmtId="37" fontId="3" fillId="5" borderId="0" xfId="3" applyNumberFormat="1" applyFont="1" applyFill="1" applyBorder="1" applyProtection="1"/>
    <xf numFmtId="37" fontId="3" fillId="5" borderId="0" xfId="3" applyNumberFormat="1" applyFont="1" applyFill="1" applyBorder="1" applyProtection="1">
      <protection locked="0"/>
    </xf>
    <xf numFmtId="37" fontId="3" fillId="5" borderId="4" xfId="3" applyNumberFormat="1" applyFont="1" applyFill="1" applyBorder="1" applyProtection="1">
      <protection locked="0"/>
    </xf>
    <xf numFmtId="0" fontId="3" fillId="2" borderId="19" xfId="0" applyFont="1" applyFill="1" applyBorder="1" applyAlignment="1" applyProtection="1">
      <alignment horizontal="left"/>
      <protection locked="0"/>
    </xf>
    <xf numFmtId="0" fontId="2" fillId="5" borderId="0" xfId="0" applyFont="1" applyFill="1" applyProtection="1">
      <protection locked="0"/>
    </xf>
    <xf numFmtId="0" fontId="3" fillId="2" borderId="1" xfId="0" applyFont="1" applyFill="1" applyBorder="1" applyAlignment="1" applyProtection="1">
      <alignment horizontal="left"/>
      <protection locked="0"/>
    </xf>
    <xf numFmtId="0" fontId="3" fillId="2" borderId="22" xfId="0" applyFont="1" applyFill="1" applyBorder="1" applyAlignment="1" applyProtection="1">
      <alignment horizontal="left"/>
      <protection locked="0"/>
    </xf>
    <xf numFmtId="0" fontId="2" fillId="5" borderId="0" xfId="0" applyFont="1" applyFill="1" applyAlignment="1">
      <alignment horizontal="left"/>
    </xf>
    <xf numFmtId="0" fontId="2" fillId="5" borderId="0" xfId="0" applyFont="1" applyFill="1" applyAlignment="1">
      <alignment horizontal="center"/>
    </xf>
    <xf numFmtId="0" fontId="3" fillId="2" borderId="19" xfId="0" applyFont="1" applyFill="1" applyBorder="1" applyProtection="1">
      <protection locked="0"/>
    </xf>
    <xf numFmtId="0" fontId="3" fillId="0" borderId="19" xfId="0" applyFont="1" applyBorder="1" applyAlignment="1">
      <alignment horizontal="left"/>
    </xf>
    <xf numFmtId="0" fontId="3" fillId="0" borderId="1" xfId="0" applyFont="1" applyBorder="1" applyAlignment="1">
      <alignment horizontal="left"/>
    </xf>
    <xf numFmtId="37" fontId="3" fillId="5" borderId="4" xfId="3" applyNumberFormat="1" applyFont="1" applyFill="1" applyBorder="1" applyProtection="1"/>
    <xf numFmtId="164" fontId="3" fillId="0" borderId="15" xfId="0" applyNumberFormat="1" applyFont="1" applyBorder="1" applyAlignment="1">
      <alignment horizontal="right"/>
    </xf>
    <xf numFmtId="0" fontId="2" fillId="0" borderId="1" xfId="0" applyFont="1" applyBorder="1" applyAlignment="1">
      <alignment horizontal="right"/>
    </xf>
    <xf numFmtId="166" fontId="2" fillId="3" borderId="32" xfId="3" applyNumberFormat="1" applyFont="1" applyFill="1" applyBorder="1" applyProtection="1"/>
    <xf numFmtId="166" fontId="2" fillId="3" borderId="46" xfId="3" applyNumberFormat="1" applyFont="1" applyFill="1" applyBorder="1" applyProtection="1"/>
    <xf numFmtId="166" fontId="2" fillId="3" borderId="25" xfId="3" applyNumberFormat="1" applyFont="1" applyFill="1" applyBorder="1" applyProtection="1"/>
    <xf numFmtId="0" fontId="2" fillId="0" borderId="22" xfId="0" applyFont="1" applyBorder="1" applyAlignment="1">
      <alignment horizontal="right"/>
    </xf>
    <xf numFmtId="166" fontId="2" fillId="3" borderId="47" xfId="3" applyNumberFormat="1" applyFont="1" applyFill="1" applyBorder="1" applyProtection="1"/>
    <xf numFmtId="166" fontId="2" fillId="3" borderId="48" xfId="3" applyNumberFormat="1" applyFont="1" applyFill="1" applyBorder="1" applyProtection="1"/>
    <xf numFmtId="166" fontId="2" fillId="3" borderId="49" xfId="3" applyNumberFormat="1" applyFont="1" applyFill="1" applyBorder="1" applyProtection="1"/>
    <xf numFmtId="0" fontId="7" fillId="0" borderId="22" xfId="0" applyFont="1" applyBorder="1" applyAlignment="1">
      <alignment horizontal="right"/>
    </xf>
    <xf numFmtId="166" fontId="3" fillId="3" borderId="32" xfId="3" applyNumberFormat="1" applyFont="1" applyFill="1" applyBorder="1" applyProtection="1"/>
    <xf numFmtId="166" fontId="3" fillId="3" borderId="46" xfId="3" applyNumberFormat="1" applyFont="1" applyFill="1" applyBorder="1" applyProtection="1"/>
    <xf numFmtId="166" fontId="3" fillId="3" borderId="25" xfId="3" applyNumberFormat="1" applyFont="1" applyFill="1" applyBorder="1" applyProtection="1"/>
    <xf numFmtId="37" fontId="3" fillId="2" borderId="32" xfId="3" applyNumberFormat="1" applyFont="1" applyFill="1" applyBorder="1" applyProtection="1">
      <protection locked="0"/>
    </xf>
    <xf numFmtId="37" fontId="3" fillId="2" borderId="46" xfId="3" applyNumberFormat="1" applyFont="1" applyFill="1" applyBorder="1" applyProtection="1">
      <protection locked="0"/>
    </xf>
    <xf numFmtId="37" fontId="3" fillId="2" borderId="25" xfId="3" applyNumberFormat="1" applyFont="1" applyFill="1" applyBorder="1" applyProtection="1">
      <protection locked="0"/>
    </xf>
    <xf numFmtId="0" fontId="17" fillId="0" borderId="0" xfId="0" applyFont="1" applyAlignment="1">
      <alignment horizontal="right"/>
    </xf>
    <xf numFmtId="3" fontId="3" fillId="0" borderId="0" xfId="0" applyNumberFormat="1" applyFont="1" applyAlignment="1">
      <alignment horizontal="centerContinuous"/>
    </xf>
    <xf numFmtId="3" fontId="3" fillId="0" borderId="0" xfId="0" applyNumberFormat="1" applyFont="1"/>
    <xf numFmtId="0" fontId="7" fillId="3" borderId="0" xfId="0" applyFont="1" applyFill="1"/>
    <xf numFmtId="164" fontId="3" fillId="3" borderId="0" xfId="0" applyNumberFormat="1" applyFont="1" applyFill="1" applyAlignment="1">
      <alignment horizontal="center"/>
    </xf>
    <xf numFmtId="14" fontId="7" fillId="3" borderId="0" xfId="0" applyNumberFormat="1" applyFont="1" applyFill="1" applyAlignment="1">
      <alignment horizontal="center"/>
    </xf>
    <xf numFmtId="164" fontId="7" fillId="2" borderId="0" xfId="0" applyNumberFormat="1" applyFont="1" applyFill="1" applyAlignment="1">
      <alignment horizontal="left"/>
    </xf>
    <xf numFmtId="0" fontId="3" fillId="2" borderId="0" xfId="0" applyFont="1" applyFill="1" applyAlignment="1">
      <alignment horizontal="center"/>
    </xf>
    <xf numFmtId="0" fontId="7" fillId="2" borderId="0" xfId="0" applyFont="1" applyFill="1" applyAlignment="1">
      <alignment horizontal="left"/>
    </xf>
    <xf numFmtId="165" fontId="17" fillId="0" borderId="0" xfId="0" applyNumberFormat="1" applyFont="1" applyAlignment="1">
      <alignment horizontal="left"/>
    </xf>
    <xf numFmtId="0" fontId="3" fillId="3" borderId="0" xfId="0" applyFont="1" applyFill="1" applyAlignment="1">
      <alignment horizontal="center"/>
    </xf>
    <xf numFmtId="41" fontId="2" fillId="5" borderId="0" xfId="0" applyNumberFormat="1" applyFont="1" applyFill="1"/>
    <xf numFmtId="3" fontId="2" fillId="5" borderId="0" xfId="0" applyNumberFormat="1" applyFont="1" applyFill="1"/>
    <xf numFmtId="3" fontId="2" fillId="5" borderId="22" xfId="0" applyNumberFormat="1" applyFont="1" applyFill="1" applyBorder="1"/>
    <xf numFmtId="3" fontId="2" fillId="5" borderId="4" xfId="0" applyNumberFormat="1" applyFont="1" applyFill="1" applyBorder="1"/>
    <xf numFmtId="37" fontId="3" fillId="3" borderId="43" xfId="3" applyNumberFormat="1" applyFont="1" applyFill="1" applyBorder="1" applyProtection="1"/>
    <xf numFmtId="37" fontId="3" fillId="3" borderId="28" xfId="3" applyNumberFormat="1" applyFont="1" applyFill="1" applyBorder="1" applyProtection="1"/>
    <xf numFmtId="37" fontId="3" fillId="3" borderId="44" xfId="3" applyNumberFormat="1" applyFont="1" applyFill="1" applyBorder="1" applyProtection="1"/>
    <xf numFmtId="37" fontId="3" fillId="2" borderId="31" xfId="0" applyNumberFormat="1" applyFont="1" applyFill="1" applyBorder="1" applyProtection="1">
      <protection locked="0"/>
    </xf>
    <xf numFmtId="37" fontId="3" fillId="2" borderId="2" xfId="0" applyNumberFormat="1" applyFont="1" applyFill="1" applyBorder="1" applyProtection="1">
      <protection locked="0"/>
    </xf>
    <xf numFmtId="37" fontId="3" fillId="2" borderId="12" xfId="0" applyNumberFormat="1" applyFont="1" applyFill="1" applyBorder="1" applyProtection="1">
      <protection locked="0"/>
    </xf>
    <xf numFmtId="37" fontId="3" fillId="5" borderId="4" xfId="0" applyNumberFormat="1" applyFont="1" applyFill="1" applyBorder="1"/>
    <xf numFmtId="37" fontId="3" fillId="2" borderId="32" xfId="0" applyNumberFormat="1" applyFont="1" applyFill="1" applyBorder="1" applyProtection="1">
      <protection locked="0"/>
    </xf>
    <xf numFmtId="37" fontId="3" fillId="2" borderId="46" xfId="0" applyNumberFormat="1" applyFont="1" applyFill="1" applyBorder="1" applyProtection="1">
      <protection locked="0"/>
    </xf>
    <xf numFmtId="37" fontId="3" fillId="2" borderId="25" xfId="0" applyNumberFormat="1" applyFont="1" applyFill="1" applyBorder="1" applyProtection="1">
      <protection locked="0"/>
    </xf>
    <xf numFmtId="37" fontId="3" fillId="5" borderId="1" xfId="0" applyNumberFormat="1" applyFont="1" applyFill="1" applyBorder="1"/>
    <xf numFmtId="37" fontId="3" fillId="3" borderId="30" xfId="3" applyNumberFormat="1" applyFont="1" applyFill="1" applyBorder="1" applyProtection="1"/>
    <xf numFmtId="37" fontId="3" fillId="3" borderId="13" xfId="3" applyNumberFormat="1" applyFont="1" applyFill="1" applyBorder="1" applyProtection="1"/>
    <xf numFmtId="37" fontId="3" fillId="3" borderId="14" xfId="3" applyNumberFormat="1" applyFont="1" applyFill="1" applyBorder="1" applyProtection="1"/>
    <xf numFmtId="37" fontId="2" fillId="5" borderId="0" xfId="0" applyNumberFormat="1" applyFont="1" applyFill="1"/>
    <xf numFmtId="37" fontId="2" fillId="5" borderId="22" xfId="0" applyNumberFormat="1" applyFont="1" applyFill="1" applyBorder="1"/>
    <xf numFmtId="37" fontId="2" fillId="5" borderId="4" xfId="0" applyNumberFormat="1" applyFont="1" applyFill="1" applyBorder="1"/>
    <xf numFmtId="37" fontId="3" fillId="3" borderId="31" xfId="3" applyNumberFormat="1" applyFont="1" applyFill="1" applyBorder="1" applyProtection="1"/>
    <xf numFmtId="37" fontId="3" fillId="3" borderId="2" xfId="3" applyNumberFormat="1" applyFont="1" applyFill="1" applyBorder="1" applyProtection="1"/>
    <xf numFmtId="37" fontId="3" fillId="3" borderId="12" xfId="3" applyNumberFormat="1" applyFont="1" applyFill="1" applyBorder="1" applyProtection="1"/>
    <xf numFmtId="37" fontId="2" fillId="3" borderId="31" xfId="3" applyNumberFormat="1" applyFont="1" applyFill="1" applyBorder="1" applyProtection="1"/>
    <xf numFmtId="37" fontId="2" fillId="3" borderId="2" xfId="3" applyNumberFormat="1" applyFont="1" applyFill="1" applyBorder="1" applyProtection="1"/>
    <xf numFmtId="37" fontId="2" fillId="3" borderId="12" xfId="3" applyNumberFormat="1" applyFont="1" applyFill="1" applyBorder="1" applyProtection="1"/>
    <xf numFmtId="37" fontId="2" fillId="3" borderId="31" xfId="0" applyNumberFormat="1" applyFont="1" applyFill="1" applyBorder="1"/>
    <xf numFmtId="37" fontId="2" fillId="3" borderId="2" xfId="0" applyNumberFormat="1" applyFont="1" applyFill="1" applyBorder="1"/>
    <xf numFmtId="37" fontId="2" fillId="3" borderId="12" xfId="0" applyNumberFormat="1" applyFont="1" applyFill="1" applyBorder="1"/>
    <xf numFmtId="37" fontId="2" fillId="3" borderId="32" xfId="3" applyNumberFormat="1" applyFont="1" applyFill="1" applyBorder="1" applyProtection="1"/>
    <xf numFmtId="37" fontId="2" fillId="3" borderId="46" xfId="3" applyNumberFormat="1" applyFont="1" applyFill="1" applyBorder="1" applyProtection="1"/>
    <xf numFmtId="37" fontId="2" fillId="3" borderId="25" xfId="3" applyNumberFormat="1" applyFont="1" applyFill="1" applyBorder="1" applyProtection="1"/>
    <xf numFmtId="37" fontId="2" fillId="3" borderId="32" xfId="0" applyNumberFormat="1" applyFont="1" applyFill="1" applyBorder="1"/>
    <xf numFmtId="37" fontId="2" fillId="3" borderId="46" xfId="0" applyNumberFormat="1" applyFont="1" applyFill="1" applyBorder="1"/>
    <xf numFmtId="37" fontId="2" fillId="3" borderId="25" xfId="0" applyNumberFormat="1" applyFont="1" applyFill="1" applyBorder="1"/>
    <xf numFmtId="6" fontId="2" fillId="0" borderId="0" xfId="0" applyNumberFormat="1" applyFont="1"/>
    <xf numFmtId="3" fontId="2" fillId="9" borderId="0" xfId="0" applyNumberFormat="1" applyFont="1" applyFill="1" applyAlignment="1">
      <alignment horizontal="center"/>
    </xf>
    <xf numFmtId="0" fontId="17" fillId="0" borderId="0" xfId="0" applyFont="1"/>
    <xf numFmtId="3" fontId="2" fillId="9" borderId="28" xfId="0" applyNumberFormat="1" applyFont="1" applyFill="1" applyBorder="1" applyAlignment="1">
      <alignment horizontal="center"/>
    </xf>
    <xf numFmtId="3" fontId="2" fillId="0" borderId="28" xfId="0" applyNumberFormat="1" applyFont="1" applyBorder="1" applyAlignment="1">
      <alignment horizontal="center"/>
    </xf>
    <xf numFmtId="0" fontId="3" fillId="2" borderId="0" xfId="0" applyFont="1" applyFill="1" applyAlignment="1">
      <alignment horizontal="left"/>
    </xf>
    <xf numFmtId="165" fontId="2" fillId="2" borderId="0" xfId="0" applyNumberFormat="1" applyFont="1" applyFill="1" applyAlignment="1">
      <alignment horizontal="left"/>
    </xf>
    <xf numFmtId="165" fontId="2" fillId="2" borderId="10" xfId="0" applyNumberFormat="1" applyFont="1" applyFill="1" applyBorder="1" applyAlignment="1">
      <alignment horizontal="center"/>
    </xf>
    <xf numFmtId="1" fontId="2" fillId="9" borderId="13" xfId="0" applyNumberFormat="1" applyFont="1" applyFill="1" applyBorder="1" applyAlignment="1">
      <alignment horizontal="center"/>
    </xf>
    <xf numFmtId="1" fontId="2" fillId="0" borderId="13" xfId="0" applyNumberFormat="1" applyFont="1" applyBorder="1" applyAlignment="1">
      <alignment horizontal="center"/>
    </xf>
    <xf numFmtId="3" fontId="3" fillId="3" borderId="0" xfId="0" applyNumberFormat="1" applyFont="1" applyFill="1"/>
    <xf numFmtId="0" fontId="2" fillId="3" borderId="0" xfId="0" applyFont="1" applyFill="1" applyAlignment="1">
      <alignment horizontal="left"/>
    </xf>
    <xf numFmtId="6" fontId="2" fillId="0" borderId="2" xfId="0" applyNumberFormat="1" applyFont="1" applyBorder="1" applyAlignment="1">
      <alignment horizontal="center"/>
    </xf>
    <xf numFmtId="165" fontId="2" fillId="9" borderId="0" xfId="0" applyNumberFormat="1" applyFont="1" applyFill="1" applyAlignment="1">
      <alignment horizontal="left"/>
    </xf>
    <xf numFmtId="165" fontId="2" fillId="9" borderId="0" xfId="0" applyNumberFormat="1" applyFont="1" applyFill="1" applyAlignment="1">
      <alignment horizontal="center"/>
    </xf>
    <xf numFmtId="6" fontId="2" fillId="3" borderId="50" xfId="0" applyNumberFormat="1" applyFont="1" applyFill="1" applyBorder="1" applyAlignment="1">
      <alignment horizontal="center"/>
    </xf>
    <xf numFmtId="164" fontId="2" fillId="0" borderId="0" xfId="0" applyNumberFormat="1" applyFont="1" applyAlignment="1">
      <alignment horizontal="center" vertical="center"/>
    </xf>
    <xf numFmtId="3" fontId="2" fillId="8" borderId="0" xfId="0" applyNumberFormat="1" applyFont="1" applyFill="1" applyAlignment="1">
      <alignment horizontal="left" vertical="center" wrapText="1"/>
    </xf>
    <xf numFmtId="3" fontId="2" fillId="3" borderId="10" xfId="0" applyNumberFormat="1" applyFont="1" applyFill="1" applyBorder="1" applyAlignment="1">
      <alignment vertical="justify"/>
    </xf>
    <xf numFmtId="6" fontId="3" fillId="8" borderId="28" xfId="0" applyNumberFormat="1" applyFont="1" applyFill="1" applyBorder="1" applyAlignment="1" applyProtection="1">
      <alignment vertical="top" wrapText="1"/>
      <protection locked="0"/>
    </xf>
    <xf numFmtId="164" fontId="3" fillId="0" borderId="0" xfId="0" applyNumberFormat="1" applyFont="1" applyAlignment="1">
      <alignment horizontal="center"/>
    </xf>
    <xf numFmtId="166" fontId="2" fillId="2" borderId="2" xfId="3" applyNumberFormat="1" applyFont="1" applyFill="1" applyBorder="1" applyAlignment="1" applyProtection="1">
      <protection locked="0"/>
    </xf>
    <xf numFmtId="37" fontId="3" fillId="5" borderId="15" xfId="3" applyNumberFormat="1" applyFont="1" applyFill="1" applyBorder="1" applyAlignment="1" applyProtection="1"/>
    <xf numFmtId="166" fontId="3" fillId="5" borderId="15" xfId="3" applyNumberFormat="1" applyFont="1" applyFill="1" applyBorder="1" applyAlignment="1" applyProtection="1"/>
    <xf numFmtId="37" fontId="3" fillId="5" borderId="0" xfId="3" applyNumberFormat="1" applyFont="1" applyFill="1" applyBorder="1" applyAlignment="1" applyProtection="1"/>
    <xf numFmtId="166" fontId="3" fillId="5" borderId="0" xfId="3" applyNumberFormat="1" applyFont="1" applyFill="1" applyBorder="1" applyAlignment="1" applyProtection="1"/>
    <xf numFmtId="0" fontId="3" fillId="0" borderId="51" xfId="0" applyFont="1" applyBorder="1"/>
    <xf numFmtId="166" fontId="3" fillId="3" borderId="50" xfId="3" applyNumberFormat="1" applyFont="1" applyFill="1" applyBorder="1" applyAlignment="1" applyProtection="1"/>
    <xf numFmtId="166" fontId="3" fillId="2" borderId="13" xfId="3" applyNumberFormat="1" applyFont="1" applyFill="1" applyBorder="1" applyAlignment="1" applyProtection="1">
      <protection locked="0"/>
    </xf>
    <xf numFmtId="0" fontId="3" fillId="0" borderId="20" xfId="0" applyFont="1" applyBorder="1"/>
    <xf numFmtId="166" fontId="3" fillId="3" borderId="29" xfId="3" applyNumberFormat="1" applyFont="1" applyFill="1" applyBorder="1" applyAlignment="1" applyProtection="1"/>
    <xf numFmtId="0" fontId="2" fillId="5" borderId="15" xfId="0" applyFont="1" applyFill="1" applyBorder="1"/>
    <xf numFmtId="166" fontId="3" fillId="2" borderId="18" xfId="3" applyNumberFormat="1" applyFont="1" applyFill="1" applyBorder="1" applyAlignment="1" applyProtection="1">
      <protection locked="0"/>
    </xf>
    <xf numFmtId="0" fontId="2" fillId="5" borderId="15" xfId="0" applyFont="1" applyFill="1" applyBorder="1" applyAlignment="1">
      <alignment horizontal="left"/>
    </xf>
    <xf numFmtId="166" fontId="3" fillId="2" borderId="15" xfId="3" applyNumberFormat="1" applyFont="1" applyFill="1" applyBorder="1" applyAlignment="1" applyProtection="1">
      <protection locked="0"/>
    </xf>
    <xf numFmtId="166" fontId="3" fillId="3" borderId="52" xfId="3" applyNumberFormat="1" applyFont="1" applyFill="1" applyBorder="1" applyAlignment="1" applyProtection="1"/>
    <xf numFmtId="166" fontId="3" fillId="2" borderId="53" xfId="3" applyNumberFormat="1" applyFont="1" applyFill="1" applyBorder="1" applyAlignment="1" applyProtection="1">
      <protection locked="0"/>
    </xf>
    <xf numFmtId="0" fontId="2" fillId="0" borderId="54" xfId="0" applyFont="1" applyBorder="1" applyAlignment="1">
      <alignment horizontal="right"/>
    </xf>
    <xf numFmtId="166" fontId="2" fillId="3" borderId="55" xfId="3" applyNumberFormat="1" applyFont="1" applyFill="1" applyBorder="1" applyAlignment="1" applyProtection="1"/>
    <xf numFmtId="0" fontId="2" fillId="0" borderId="56" xfId="0" applyFont="1" applyBorder="1" applyAlignment="1">
      <alignment horizontal="right"/>
    </xf>
    <xf numFmtId="166" fontId="2" fillId="3" borderId="57" xfId="0" applyNumberFormat="1" applyFont="1" applyFill="1" applyBorder="1"/>
    <xf numFmtId="166" fontId="2" fillId="3" borderId="57" xfId="3" applyNumberFormat="1" applyFont="1" applyFill="1" applyBorder="1" applyAlignment="1"/>
    <xf numFmtId="171" fontId="2" fillId="0" borderId="0" xfId="0" applyNumberFormat="1" applyFont="1" applyAlignment="1">
      <alignment horizontal="left"/>
    </xf>
    <xf numFmtId="0" fontId="19" fillId="0" borderId="0" xfId="0" applyFont="1" applyAlignment="1">
      <alignment horizontal="right"/>
    </xf>
    <xf numFmtId="171" fontId="2" fillId="0" borderId="0" xfId="0" applyNumberFormat="1" applyFont="1" applyAlignment="1">
      <alignment horizontal="center"/>
    </xf>
    <xf numFmtId="0" fontId="3" fillId="4" borderId="0" xfId="0" applyFont="1" applyFill="1" applyAlignment="1">
      <alignment horizontal="centerContinuous"/>
    </xf>
    <xf numFmtId="171" fontId="2" fillId="0" borderId="0" xfId="0" applyNumberFormat="1" applyFont="1" applyAlignment="1">
      <alignment horizontal="right"/>
    </xf>
    <xf numFmtId="171" fontId="2" fillId="0" borderId="0" xfId="0" applyNumberFormat="1" applyFont="1"/>
    <xf numFmtId="171" fontId="3" fillId="0" borderId="0" xfId="0" applyNumberFormat="1" applyFont="1"/>
    <xf numFmtId="171" fontId="3" fillId="0" borderId="0" xfId="0" applyNumberFormat="1" applyFont="1" applyAlignment="1">
      <alignment vertical="center"/>
    </xf>
    <xf numFmtId="0" fontId="3" fillId="2" borderId="2" xfId="0" applyFont="1" applyFill="1" applyBorder="1" applyAlignment="1" applyProtection="1">
      <alignment vertical="top" wrapText="1"/>
      <protection locked="0"/>
    </xf>
    <xf numFmtId="0" fontId="3" fillId="0" borderId="0" xfId="0" applyFont="1" applyProtection="1">
      <protection locked="0"/>
    </xf>
    <xf numFmtId="0" fontId="2" fillId="4" borderId="0" xfId="0" applyFont="1" applyFill="1" applyAlignment="1">
      <alignment horizontal="right"/>
    </xf>
    <xf numFmtId="37" fontId="3" fillId="5" borderId="1" xfId="0" applyNumberFormat="1" applyFont="1" applyFill="1" applyBorder="1" applyAlignment="1">
      <alignment horizontal="right"/>
    </xf>
    <xf numFmtId="166" fontId="3" fillId="2" borderId="2" xfId="3" applyNumberFormat="1" applyFont="1" applyFill="1" applyBorder="1" applyAlignment="1" applyProtection="1">
      <alignment horizontal="right"/>
      <protection locked="0"/>
    </xf>
    <xf numFmtId="166" fontId="3" fillId="2" borderId="28" xfId="3" applyNumberFormat="1" applyFont="1" applyFill="1" applyBorder="1" applyAlignment="1" applyProtection="1">
      <alignment horizontal="right"/>
      <protection locked="0"/>
    </xf>
    <xf numFmtId="166" fontId="2" fillId="3" borderId="2" xfId="3" applyNumberFormat="1" applyFont="1" applyFill="1" applyBorder="1" applyAlignment="1" applyProtection="1">
      <alignment horizontal="right"/>
    </xf>
    <xf numFmtId="37" fontId="3" fillId="5" borderId="22" xfId="3" applyNumberFormat="1" applyFont="1" applyFill="1" applyBorder="1" applyAlignment="1" applyProtection="1">
      <alignment horizontal="right"/>
    </xf>
    <xf numFmtId="37" fontId="3" fillId="5" borderId="1" xfId="3" applyNumberFormat="1" applyFont="1" applyFill="1" applyBorder="1" applyAlignment="1" applyProtection="1">
      <alignment horizontal="right"/>
    </xf>
    <xf numFmtId="10" fontId="2" fillId="3" borderId="2" xfId="3" applyNumberFormat="1" applyFont="1" applyFill="1" applyBorder="1" applyAlignment="1" applyProtection="1">
      <alignment horizontal="right"/>
    </xf>
    <xf numFmtId="0" fontId="16" fillId="0" borderId="0" xfId="0" applyFont="1" applyAlignment="1">
      <alignment horizontal="right"/>
    </xf>
    <xf numFmtId="166" fontId="3" fillId="3" borderId="2" xfId="3" applyNumberFormat="1" applyFont="1" applyFill="1" applyBorder="1" applyAlignment="1" applyProtection="1">
      <alignment horizontal="right"/>
    </xf>
    <xf numFmtId="166" fontId="3" fillId="2" borderId="13" xfId="3" applyNumberFormat="1" applyFont="1" applyFill="1" applyBorder="1" applyAlignment="1" applyProtection="1">
      <alignment horizontal="right"/>
      <protection locked="0"/>
    </xf>
    <xf numFmtId="5" fontId="3" fillId="5" borderId="1" xfId="0" applyNumberFormat="1" applyFont="1" applyFill="1" applyBorder="1" applyAlignment="1">
      <alignment horizontal="right"/>
    </xf>
    <xf numFmtId="166" fontId="3" fillId="5" borderId="22" xfId="3" applyNumberFormat="1" applyFont="1" applyFill="1" applyBorder="1" applyAlignment="1" applyProtection="1">
      <alignment horizontal="right"/>
    </xf>
    <xf numFmtId="166" fontId="3" fillId="5" borderId="1" xfId="3" applyNumberFormat="1" applyFont="1" applyFill="1" applyBorder="1" applyAlignment="1" applyProtection="1">
      <alignment horizontal="right"/>
    </xf>
    <xf numFmtId="166" fontId="2" fillId="3" borderId="28" xfId="3" applyNumberFormat="1" applyFont="1" applyFill="1" applyBorder="1" applyAlignment="1" applyProtection="1">
      <alignment horizontal="right"/>
    </xf>
    <xf numFmtId="10" fontId="2" fillId="3" borderId="2" xfId="4" applyNumberFormat="1" applyFont="1" applyFill="1" applyBorder="1" applyAlignment="1" applyProtection="1">
      <alignment horizontal="right"/>
    </xf>
    <xf numFmtId="0" fontId="2" fillId="3" borderId="0" xfId="0" applyFont="1" applyFill="1" applyAlignment="1">
      <alignment horizontal="centerContinuous"/>
    </xf>
    <xf numFmtId="0" fontId="2" fillId="4" borderId="0" xfId="0" applyFont="1" applyFill="1" applyAlignment="1">
      <alignment horizontal="centerContinuous"/>
    </xf>
    <xf numFmtId="0" fontId="2" fillId="0" borderId="0" xfId="0" applyFont="1" applyAlignment="1">
      <alignment vertical="center"/>
    </xf>
    <xf numFmtId="0" fontId="2" fillId="3" borderId="0" xfId="0" applyFont="1" applyFill="1"/>
    <xf numFmtId="0" fontId="20" fillId="4" borderId="1" xfId="0" applyFont="1" applyFill="1" applyBorder="1"/>
    <xf numFmtId="0" fontId="20" fillId="3" borderId="1" xfId="0" applyFont="1" applyFill="1" applyBorder="1"/>
    <xf numFmtId="14" fontId="3" fillId="3" borderId="0" xfId="0" applyNumberFormat="1" applyFont="1" applyFill="1" applyAlignment="1">
      <alignment horizontal="center"/>
    </xf>
    <xf numFmtId="14" fontId="3" fillId="4" borderId="0" xfId="0" applyNumberFormat="1" applyFont="1" applyFill="1" applyAlignment="1">
      <alignment horizontal="center"/>
    </xf>
    <xf numFmtId="0" fontId="2" fillId="0" borderId="28" xfId="0" applyFont="1" applyBorder="1" applyAlignment="1">
      <alignment horizontal="center"/>
    </xf>
    <xf numFmtId="0" fontId="2" fillId="5" borderId="7" xfId="0" applyFont="1" applyFill="1" applyBorder="1" applyAlignment="1">
      <alignment horizontal="center"/>
    </xf>
    <xf numFmtId="0" fontId="2" fillId="5" borderId="3" xfId="0" applyFont="1" applyFill="1" applyBorder="1"/>
    <xf numFmtId="0" fontId="2" fillId="5" borderId="42" xfId="0" applyFont="1" applyFill="1" applyBorder="1" applyAlignment="1">
      <alignment horizontal="center"/>
    </xf>
    <xf numFmtId="170" fontId="3" fillId="0" borderId="5" xfId="0" applyNumberFormat="1" applyFont="1" applyBorder="1" applyAlignment="1">
      <alignment horizontal="right"/>
    </xf>
    <xf numFmtId="170" fontId="3" fillId="0" borderId="23" xfId="0" applyNumberFormat="1" applyFont="1" applyBorder="1" applyAlignment="1">
      <alignment horizontal="right"/>
    </xf>
    <xf numFmtId="0" fontId="3" fillId="0" borderId="24" xfId="0" applyFont="1" applyBorder="1" applyAlignment="1">
      <alignment horizontal="right"/>
    </xf>
    <xf numFmtId="168" fontId="2" fillId="3" borderId="25" xfId="4" applyNumberFormat="1" applyFont="1" applyFill="1" applyBorder="1" applyAlignment="1" applyProtection="1">
      <alignment horizontal="right"/>
    </xf>
    <xf numFmtId="170" fontId="2" fillId="0" borderId="23" xfId="0" applyNumberFormat="1" applyFont="1" applyBorder="1" applyAlignment="1">
      <alignment horizontal="right"/>
    </xf>
    <xf numFmtId="168" fontId="2" fillId="0" borderId="27" xfId="0" applyNumberFormat="1" applyFont="1" applyBorder="1" applyAlignment="1">
      <alignment horizontal="right"/>
    </xf>
    <xf numFmtId="9" fontId="3" fillId="5" borderId="6" xfId="0" applyNumberFormat="1" applyFont="1" applyFill="1" applyBorder="1"/>
    <xf numFmtId="170" fontId="3" fillId="0" borderId="0" xfId="0" applyNumberFormat="1" applyFont="1" applyAlignment="1">
      <alignment horizontal="center"/>
    </xf>
    <xf numFmtId="9" fontId="3" fillId="0" borderId="0" xfId="0" applyNumberFormat="1" applyFont="1"/>
    <xf numFmtId="170" fontId="3" fillId="0" borderId="0" xfId="0" applyNumberFormat="1" applyFont="1" applyAlignment="1">
      <alignment horizontal="right"/>
    </xf>
    <xf numFmtId="0" fontId="3" fillId="2" borderId="2" xfId="0" applyFont="1" applyFill="1" applyBorder="1" applyAlignment="1" applyProtection="1">
      <alignment horizontal="center" vertical="center"/>
      <protection locked="0"/>
    </xf>
    <xf numFmtId="14" fontId="3" fillId="0" borderId="0" xfId="0" applyNumberFormat="1" applyFont="1" applyAlignment="1">
      <alignment horizontal="center"/>
    </xf>
    <xf numFmtId="0" fontId="21" fillId="2" borderId="2" xfId="0" applyFont="1" applyFill="1" applyBorder="1" applyAlignment="1" applyProtection="1">
      <alignment vertical="top" wrapText="1"/>
      <protection locked="0"/>
    </xf>
    <xf numFmtId="0" fontId="22" fillId="0" borderId="0" xfId="0" applyFont="1" applyProtection="1">
      <protection locked="0"/>
    </xf>
    <xf numFmtId="171" fontId="22" fillId="0" borderId="0" xfId="0" applyNumberFormat="1" applyFont="1"/>
    <xf numFmtId="0" fontId="21" fillId="0" borderId="0" xfId="0" applyFont="1"/>
    <xf numFmtId="0" fontId="23" fillId="0" borderId="0" xfId="0" applyFont="1" applyAlignment="1">
      <alignment horizontal="center"/>
    </xf>
    <xf numFmtId="0" fontId="22" fillId="0" borderId="0" xfId="0" applyFont="1" applyAlignment="1">
      <alignment horizontal="center"/>
    </xf>
    <xf numFmtId="49" fontId="22" fillId="2" borderId="2" xfId="0" applyNumberFormat="1" applyFont="1" applyFill="1" applyBorder="1" applyAlignment="1" applyProtection="1">
      <alignment horizontal="center"/>
      <protection locked="0"/>
    </xf>
    <xf numFmtId="9" fontId="22" fillId="2" borderId="2" xfId="4" applyFont="1" applyFill="1" applyBorder="1" applyProtection="1">
      <protection locked="0"/>
    </xf>
    <xf numFmtId="0" fontId="24" fillId="2" borderId="0" xfId="0" applyFont="1" applyFill="1" applyAlignment="1">
      <alignment horizontal="centerContinuous"/>
    </xf>
    <xf numFmtId="0" fontId="9" fillId="2" borderId="0" xfId="0" applyFont="1" applyFill="1" applyAlignment="1">
      <alignment horizontal="centerContinuous"/>
    </xf>
    <xf numFmtId="0" fontId="24" fillId="3" borderId="0" xfId="0" applyFont="1" applyFill="1" applyAlignment="1">
      <alignment horizontal="centerContinuous"/>
    </xf>
    <xf numFmtId="0" fontId="9" fillId="3" borderId="0" xfId="0" applyFont="1" applyFill="1" applyAlignment="1">
      <alignment horizontal="centerContinuous"/>
    </xf>
    <xf numFmtId="0" fontId="24" fillId="4" borderId="0" xfId="0" applyFont="1" applyFill="1" applyAlignment="1">
      <alignment horizontal="centerContinuous"/>
    </xf>
    <xf numFmtId="0" fontId="9" fillId="4" borderId="0" xfId="0" applyFont="1" applyFill="1" applyAlignment="1">
      <alignment horizontal="centerContinuous"/>
    </xf>
    <xf numFmtId="0" fontId="6" fillId="0" borderId="0" xfId="0" applyFont="1" applyAlignment="1">
      <alignment horizontal="right"/>
    </xf>
    <xf numFmtId="9" fontId="6" fillId="3" borderId="0" xfId="4" applyFont="1" applyFill="1" applyBorder="1" applyProtection="1"/>
    <xf numFmtId="0" fontId="6" fillId="0" borderId="0" xfId="0" applyFont="1" applyAlignment="1">
      <alignment horizontal="center"/>
    </xf>
    <xf numFmtId="14" fontId="6" fillId="0" borderId="0" xfId="0" applyNumberFormat="1" applyFont="1" applyAlignment="1">
      <alignment horizontal="right"/>
    </xf>
    <xf numFmtId="0" fontId="26" fillId="2" borderId="0" xfId="0" applyFont="1" applyFill="1"/>
    <xf numFmtId="0" fontId="26" fillId="6" borderId="0" xfId="0" applyFont="1" applyFill="1"/>
    <xf numFmtId="171" fontId="22" fillId="0" borderId="0" xfId="0" applyNumberFormat="1" applyFont="1" applyAlignment="1">
      <alignment vertical="center"/>
    </xf>
    <xf numFmtId="171" fontId="2" fillId="0" borderId="0" xfId="0" applyNumberFormat="1" applyFont="1" applyAlignment="1">
      <alignment horizontal="left" vertical="center"/>
    </xf>
    <xf numFmtId="0" fontId="19" fillId="0" borderId="0" xfId="0" applyFont="1" applyAlignment="1">
      <alignment horizontal="right" vertical="center"/>
    </xf>
    <xf numFmtId="0" fontId="2" fillId="0" borderId="0" xfId="0" applyFont="1" applyAlignment="1">
      <alignment horizontal="right" vertical="center"/>
    </xf>
    <xf numFmtId="14" fontId="2" fillId="0" borderId="0" xfId="0" applyNumberFormat="1" applyFont="1" applyAlignment="1">
      <alignment horizontal="left" vertical="center"/>
    </xf>
    <xf numFmtId="14" fontId="6" fillId="0" borderId="0" xfId="0" applyNumberFormat="1" applyFont="1" applyAlignment="1">
      <alignment horizontal="right" vertical="center"/>
    </xf>
    <xf numFmtId="171" fontId="2" fillId="0" borderId="0" xfId="0" applyNumberFormat="1" applyFont="1" applyAlignment="1">
      <alignment horizontal="center" vertical="center"/>
    </xf>
    <xf numFmtId="0" fontId="24" fillId="2" borderId="0" xfId="0" applyFont="1" applyFill="1" applyAlignment="1">
      <alignment horizontal="centerContinuous" vertical="center"/>
    </xf>
    <xf numFmtId="0" fontId="9" fillId="2" borderId="0" xfId="0" applyFont="1" applyFill="1" applyAlignment="1">
      <alignment horizontal="centerContinuous" vertical="center"/>
    </xf>
    <xf numFmtId="0" fontId="24" fillId="3" borderId="0" xfId="0" applyFont="1" applyFill="1" applyAlignment="1">
      <alignment horizontal="centerContinuous" vertical="center"/>
    </xf>
    <xf numFmtId="0" fontId="9" fillId="3" borderId="0" xfId="0" applyFont="1" applyFill="1" applyAlignment="1">
      <alignment horizontal="centerContinuous" vertical="center"/>
    </xf>
    <xf numFmtId="0" fontId="24" fillId="4" borderId="0" xfId="0" applyFont="1" applyFill="1" applyAlignment="1">
      <alignment horizontal="centerContinuous" vertical="center"/>
    </xf>
    <xf numFmtId="0" fontId="9" fillId="4" borderId="0" xfId="0" applyFont="1" applyFill="1" applyAlignment="1">
      <alignment horizontal="centerContinuous" vertical="center"/>
    </xf>
    <xf numFmtId="171" fontId="2" fillId="0" borderId="0" xfId="0" applyNumberFormat="1" applyFont="1" applyAlignment="1">
      <alignment vertical="center"/>
    </xf>
    <xf numFmtId="0" fontId="9" fillId="0" borderId="0" xfId="0" applyFont="1" applyAlignment="1">
      <alignment horizontal="centerContinuous" vertical="center"/>
    </xf>
    <xf numFmtId="171" fontId="2" fillId="0" borderId="0" xfId="0" applyNumberFormat="1" applyFont="1" applyAlignment="1">
      <alignment horizontal="right" vertical="center"/>
    </xf>
    <xf numFmtId="0" fontId="7" fillId="0" borderId="0" xfId="0" applyFont="1" applyAlignment="1">
      <alignment vertical="center"/>
    </xf>
    <xf numFmtId="0" fontId="22" fillId="0" borderId="0" xfId="0" applyFont="1" applyAlignment="1">
      <alignment horizontal="center" vertical="center"/>
    </xf>
    <xf numFmtId="0" fontId="6" fillId="0" borderId="0" xfId="0" applyFont="1" applyAlignment="1">
      <alignment horizontal="center" vertical="center"/>
    </xf>
    <xf numFmtId="0" fontId="23" fillId="0" borderId="0" xfId="0" applyFont="1" applyAlignment="1">
      <alignment horizontal="center" vertical="center"/>
    </xf>
    <xf numFmtId="49" fontId="24" fillId="2" borderId="2" xfId="0" applyNumberFormat="1" applyFont="1" applyFill="1" applyBorder="1" applyAlignment="1" applyProtection="1">
      <alignment horizontal="center" vertical="center"/>
      <protection locked="0"/>
    </xf>
    <xf numFmtId="9" fontId="24" fillId="2" borderId="2" xfId="4" applyFont="1" applyFill="1" applyBorder="1" applyAlignment="1" applyProtection="1">
      <alignment vertical="center"/>
      <protection locked="0"/>
    </xf>
    <xf numFmtId="0" fontId="6" fillId="0" borderId="0" xfId="0" applyFont="1" applyAlignment="1">
      <alignment horizontal="right" vertical="center"/>
    </xf>
    <xf numFmtId="9" fontId="6" fillId="3" borderId="0" xfId="4" applyFont="1" applyFill="1" applyBorder="1" applyAlignment="1" applyProtection="1">
      <alignment vertical="center"/>
    </xf>
    <xf numFmtId="0" fontId="2" fillId="0" borderId="0" xfId="0" applyFont="1" applyAlignment="1">
      <alignment horizontal="left" vertical="center"/>
    </xf>
    <xf numFmtId="0" fontId="3" fillId="0" borderId="0" xfId="0" applyFont="1" applyAlignment="1" applyProtection="1">
      <alignment horizontal="center" vertical="center"/>
      <protection locked="0"/>
    </xf>
    <xf numFmtId="0" fontId="2" fillId="4" borderId="0" xfId="0" applyFont="1" applyFill="1" applyAlignment="1">
      <alignment horizontal="right" vertical="center"/>
    </xf>
    <xf numFmtId="0" fontId="3" fillId="4" borderId="1" xfId="0" applyFont="1" applyFill="1" applyBorder="1" applyAlignment="1">
      <alignment horizontal="left" vertical="center"/>
    </xf>
    <xf numFmtId="0" fontId="22" fillId="0" borderId="0" xfId="0" applyFont="1" applyAlignment="1">
      <alignment horizontal="left" vertical="center"/>
    </xf>
    <xf numFmtId="171" fontId="22" fillId="0" borderId="27" xfId="0" applyNumberFormat="1" applyFont="1" applyBorder="1" applyAlignment="1">
      <alignment vertical="center"/>
    </xf>
    <xf numFmtId="0" fontId="22" fillId="0" borderId="24" xfId="0" applyFont="1" applyBorder="1" applyAlignment="1">
      <alignment horizontal="left" vertical="center"/>
    </xf>
    <xf numFmtId="0" fontId="9" fillId="0" borderId="24" xfId="0" applyFont="1" applyBorder="1" applyAlignment="1">
      <alignment horizontal="centerContinuous" vertical="center"/>
    </xf>
    <xf numFmtId="164" fontId="2" fillId="5" borderId="7" xfId="0" applyNumberFormat="1" applyFont="1" applyFill="1" applyBorder="1" applyAlignment="1">
      <alignment horizontal="left"/>
    </xf>
    <xf numFmtId="164" fontId="2" fillId="5" borderId="3" xfId="0" applyNumberFormat="1" applyFont="1" applyFill="1" applyBorder="1" applyAlignment="1">
      <alignment horizontal="center"/>
    </xf>
    <xf numFmtId="164" fontId="2" fillId="5" borderId="6" xfId="0" applyNumberFormat="1" applyFont="1" applyFill="1" applyBorder="1" applyAlignment="1">
      <alignment horizontal="center"/>
    </xf>
    <xf numFmtId="164" fontId="2" fillId="5" borderId="23" xfId="0" applyNumberFormat="1" applyFont="1" applyFill="1" applyBorder="1" applyAlignment="1">
      <alignment horizontal="left"/>
    </xf>
    <xf numFmtId="164" fontId="3" fillId="5" borderId="24" xfId="0" applyNumberFormat="1" applyFont="1" applyFill="1" applyBorder="1" applyAlignment="1">
      <alignment horizontal="center"/>
    </xf>
    <xf numFmtId="164" fontId="3" fillId="5" borderId="27" xfId="0" applyNumberFormat="1" applyFont="1" applyFill="1" applyBorder="1" applyAlignment="1">
      <alignment horizontal="center"/>
    </xf>
    <xf numFmtId="0" fontId="3" fillId="0" borderId="43" xfId="0" applyFont="1" applyBorder="1" applyAlignment="1">
      <alignment horizontal="center"/>
    </xf>
    <xf numFmtId="164" fontId="2" fillId="5" borderId="6" xfId="0" applyNumberFormat="1" applyFont="1" applyFill="1" applyBorder="1" applyAlignment="1">
      <alignment horizontal="right"/>
    </xf>
    <xf numFmtId="0" fontId="12" fillId="0" borderId="0" xfId="0" applyFont="1" applyAlignment="1">
      <alignment horizontal="centerContinuous"/>
    </xf>
    <xf numFmtId="0" fontId="2" fillId="10" borderId="5" xfId="0" applyFont="1" applyFill="1" applyBorder="1" applyAlignment="1">
      <alignment horizontal="center" wrapText="1"/>
    </xf>
    <xf numFmtId="0" fontId="2" fillId="10" borderId="4" xfId="0" applyFont="1" applyFill="1" applyBorder="1" applyAlignment="1">
      <alignment horizontal="center" wrapText="1"/>
    </xf>
    <xf numFmtId="0" fontId="3" fillId="11" borderId="0" xfId="0" applyFont="1" applyFill="1"/>
    <xf numFmtId="0" fontId="2" fillId="11" borderId="0" xfId="0" applyFont="1" applyFill="1" applyAlignment="1">
      <alignment horizontal="center"/>
    </xf>
    <xf numFmtId="0" fontId="3" fillId="11" borderId="0" xfId="0" applyFont="1" applyFill="1" applyAlignment="1">
      <alignment horizontal="left"/>
    </xf>
    <xf numFmtId="0" fontId="3" fillId="11" borderId="5" xfId="0" applyFont="1" applyFill="1" applyBorder="1"/>
    <xf numFmtId="0" fontId="3" fillId="11" borderId="4" xfId="0" applyFont="1" applyFill="1" applyBorder="1"/>
    <xf numFmtId="0" fontId="2" fillId="11" borderId="5" xfId="0" applyFont="1" applyFill="1" applyBorder="1" applyAlignment="1">
      <alignment horizontal="center"/>
    </xf>
    <xf numFmtId="0" fontId="2" fillId="11" borderId="4" xfId="0" applyFont="1" applyFill="1" applyBorder="1" applyAlignment="1">
      <alignment horizontal="center"/>
    </xf>
    <xf numFmtId="0" fontId="3" fillId="11" borderId="5" xfId="0" applyFont="1" applyFill="1" applyBorder="1" applyAlignment="1">
      <alignment horizontal="left"/>
    </xf>
    <xf numFmtId="0" fontId="3" fillId="11" borderId="4" xfId="0" applyFont="1" applyFill="1" applyBorder="1" applyAlignment="1">
      <alignment horizontal="center"/>
    </xf>
    <xf numFmtId="0" fontId="3" fillId="11" borderId="23" xfId="0" applyFont="1" applyFill="1" applyBorder="1" applyAlignment="1">
      <alignment horizontal="left"/>
    </xf>
    <xf numFmtId="0" fontId="3" fillId="11" borderId="24" xfId="0" applyFont="1" applyFill="1" applyBorder="1" applyAlignment="1">
      <alignment horizontal="left"/>
    </xf>
    <xf numFmtId="0" fontId="3" fillId="11" borderId="27" xfId="0" applyFont="1" applyFill="1" applyBorder="1" applyAlignment="1">
      <alignment horizontal="center"/>
    </xf>
    <xf numFmtId="0" fontId="13" fillId="0" borderId="0" xfId="0" applyFont="1" applyAlignment="1">
      <alignment horizontal="left"/>
    </xf>
    <xf numFmtId="0" fontId="2" fillId="0" borderId="0" xfId="0" applyFont="1" applyAlignment="1">
      <alignment horizontal="left" wrapText="1"/>
    </xf>
    <xf numFmtId="0" fontId="0" fillId="0" borderId="0" xfId="0" applyAlignment="1">
      <alignment horizontal="left"/>
    </xf>
    <xf numFmtId="0" fontId="2" fillId="0" borderId="7" xfId="0" applyFont="1" applyBorder="1"/>
    <xf numFmtId="0" fontId="2" fillId="0" borderId="3" xfId="0" applyFont="1" applyBorder="1"/>
    <xf numFmtId="164" fontId="2" fillId="0" borderId="5" xfId="0" applyNumberFormat="1" applyFont="1" applyBorder="1" applyAlignment="1">
      <alignment horizontal="left"/>
    </xf>
    <xf numFmtId="0" fontId="7" fillId="0" borderId="4" xfId="0" applyFont="1" applyBorder="1"/>
    <xf numFmtId="0" fontId="2" fillId="0" borderId="4" xfId="0" applyFont="1" applyBorder="1" applyAlignment="1">
      <alignment horizontal="right"/>
    </xf>
    <xf numFmtId="164" fontId="18" fillId="0" borderId="5" xfId="0" applyNumberFormat="1" applyFont="1" applyBorder="1" applyAlignment="1">
      <alignment horizontal="center"/>
    </xf>
    <xf numFmtId="0" fontId="12" fillId="0" borderId="4" xfId="0" applyFont="1" applyBorder="1" applyAlignment="1">
      <alignment horizontal="centerContinuous"/>
    </xf>
    <xf numFmtId="164" fontId="17" fillId="5" borderId="3" xfId="0" applyNumberFormat="1" applyFont="1" applyFill="1" applyBorder="1" applyAlignment="1">
      <alignment horizontal="right"/>
    </xf>
    <xf numFmtId="0" fontId="3" fillId="11" borderId="2" xfId="0" applyFont="1" applyFill="1" applyBorder="1" applyProtection="1">
      <protection locked="0"/>
    </xf>
    <xf numFmtId="1" fontId="3" fillId="0" borderId="0" xfId="2" applyNumberFormat="1" applyFont="1" applyFill="1" applyBorder="1" applyAlignment="1" applyProtection="1">
      <alignment horizontal="center"/>
    </xf>
    <xf numFmtId="0" fontId="26" fillId="11" borderId="0" xfId="0" applyFont="1" applyFill="1"/>
    <xf numFmtId="0" fontId="26" fillId="0" borderId="0" xfId="0" applyFont="1"/>
    <xf numFmtId="0" fontId="2" fillId="5" borderId="23" xfId="0" applyFont="1" applyFill="1" applyBorder="1" applyAlignment="1">
      <alignment horizontal="center"/>
    </xf>
    <xf numFmtId="0" fontId="2" fillId="5" borderId="24" xfId="0" applyFont="1" applyFill="1" applyBorder="1" applyAlignment="1">
      <alignment horizontal="center"/>
    </xf>
    <xf numFmtId="38" fontId="2" fillId="5" borderId="24" xfId="0" applyNumberFormat="1" applyFont="1" applyFill="1" applyBorder="1" applyAlignment="1">
      <alignment horizontal="center"/>
    </xf>
    <xf numFmtId="0" fontId="2" fillId="5" borderId="27" xfId="0" applyFont="1" applyFill="1" applyBorder="1" applyAlignment="1">
      <alignment horizontal="center" vertical="center"/>
    </xf>
    <xf numFmtId="0" fontId="3" fillId="0" borderId="5" xfId="0" applyFont="1" applyBorder="1"/>
    <xf numFmtId="164" fontId="3" fillId="3" borderId="58" xfId="0" applyNumberFormat="1" applyFont="1" applyFill="1" applyBorder="1" applyAlignment="1">
      <alignment horizontal="center"/>
    </xf>
    <xf numFmtId="164" fontId="3" fillId="3" borderId="59" xfId="0" applyNumberFormat="1" applyFont="1" applyFill="1" applyBorder="1" applyAlignment="1">
      <alignment horizontal="center"/>
    </xf>
    <xf numFmtId="164" fontId="3" fillId="3" borderId="60" xfId="0" applyNumberFormat="1" applyFont="1" applyFill="1" applyBorder="1" applyAlignment="1">
      <alignment horizontal="center"/>
    </xf>
    <xf numFmtId="38" fontId="2" fillId="5" borderId="6" xfId="0" applyNumberFormat="1" applyFont="1" applyFill="1" applyBorder="1"/>
    <xf numFmtId="164" fontId="3" fillId="3" borderId="38" xfId="0" applyNumberFormat="1" applyFont="1" applyFill="1" applyBorder="1" applyAlignment="1">
      <alignment horizontal="center"/>
    </xf>
    <xf numFmtId="0" fontId="17" fillId="0" borderId="5" xfId="0" applyFont="1" applyBorder="1" applyAlignment="1">
      <alignment horizontal="left"/>
    </xf>
    <xf numFmtId="14" fontId="17" fillId="0" borderId="0" xfId="0" applyNumberFormat="1" applyFont="1" applyAlignment="1">
      <alignment horizontal="center"/>
    </xf>
    <xf numFmtId="0" fontId="17" fillId="0" borderId="4" xfId="0" applyFont="1" applyBorder="1" applyAlignment="1">
      <alignment horizontal="right"/>
    </xf>
    <xf numFmtId="0" fontId="3" fillId="10" borderId="18" xfId="0" applyFont="1" applyFill="1" applyBorder="1" applyAlignment="1">
      <alignment horizontal="left"/>
    </xf>
    <xf numFmtId="0" fontId="3" fillId="10" borderId="45" xfId="0" applyFont="1" applyFill="1" applyBorder="1" applyAlignment="1">
      <alignment horizontal="left"/>
    </xf>
    <xf numFmtId="0" fontId="3" fillId="10" borderId="30" xfId="0" applyFont="1" applyFill="1" applyBorder="1" applyAlignment="1">
      <alignment horizontal="left"/>
    </xf>
    <xf numFmtId="0" fontId="3" fillId="10" borderId="31" xfId="0" applyFont="1" applyFill="1" applyBorder="1" applyAlignment="1">
      <alignment horizontal="left"/>
    </xf>
    <xf numFmtId="0" fontId="2" fillId="10" borderId="45" xfId="0" applyFont="1" applyFill="1" applyBorder="1" applyAlignment="1">
      <alignment horizontal="center" wrapText="1"/>
    </xf>
    <xf numFmtId="0" fontId="2" fillId="10" borderId="45" xfId="0" applyFont="1" applyFill="1" applyBorder="1" applyAlignment="1">
      <alignment horizontal="center"/>
    </xf>
    <xf numFmtId="0" fontId="3" fillId="10" borderId="5" xfId="0" applyFont="1" applyFill="1" applyBorder="1"/>
    <xf numFmtId="0" fontId="3" fillId="10" borderId="4" xfId="0" applyFont="1" applyFill="1" applyBorder="1"/>
    <xf numFmtId="0" fontId="3" fillId="10" borderId="43" xfId="0" applyFont="1" applyFill="1" applyBorder="1"/>
    <xf numFmtId="0" fontId="3" fillId="10" borderId="28" xfId="0" applyFont="1" applyFill="1" applyBorder="1"/>
    <xf numFmtId="0" fontId="3" fillId="10" borderId="45" xfId="0" applyFont="1" applyFill="1" applyBorder="1"/>
    <xf numFmtId="0" fontId="3" fillId="10" borderId="18" xfId="0" applyFont="1" applyFill="1" applyBorder="1"/>
    <xf numFmtId="0" fontId="3" fillId="10" borderId="31" xfId="0" applyFont="1" applyFill="1" applyBorder="1"/>
    <xf numFmtId="0" fontId="3" fillId="10" borderId="30" xfId="0" applyFont="1" applyFill="1" applyBorder="1"/>
    <xf numFmtId="0" fontId="3" fillId="10" borderId="13" xfId="0" applyFont="1" applyFill="1" applyBorder="1"/>
    <xf numFmtId="0" fontId="3" fillId="11" borderId="50" xfId="0" applyFont="1" applyFill="1" applyBorder="1" applyAlignment="1" applyProtection="1">
      <alignment horizontal="center"/>
      <protection locked="0"/>
    </xf>
    <xf numFmtId="0" fontId="3" fillId="11" borderId="14" xfId="0" applyFont="1" applyFill="1" applyBorder="1" applyAlignment="1" applyProtection="1">
      <alignment horizontal="left"/>
      <protection locked="0"/>
    </xf>
    <xf numFmtId="0" fontId="3" fillId="11" borderId="50" xfId="0" applyFont="1" applyFill="1" applyBorder="1" applyAlignment="1" applyProtection="1">
      <alignment horizontal="left"/>
      <protection locked="0"/>
    </xf>
    <xf numFmtId="0" fontId="3" fillId="0" borderId="16" xfId="0" applyFont="1" applyBorder="1"/>
    <xf numFmtId="166" fontId="2" fillId="2" borderId="20" xfId="3" applyNumberFormat="1" applyFont="1" applyFill="1" applyBorder="1" applyAlignment="1" applyProtection="1">
      <protection locked="0"/>
    </xf>
    <xf numFmtId="166" fontId="2" fillId="3" borderId="2" xfId="3" applyNumberFormat="1" applyFont="1" applyFill="1" applyBorder="1" applyAlignment="1" applyProtection="1"/>
    <xf numFmtId="166" fontId="3" fillId="3" borderId="2" xfId="3" applyNumberFormat="1" applyFont="1" applyFill="1" applyBorder="1" applyAlignment="1" applyProtection="1">
      <protection locked="0"/>
    </xf>
    <xf numFmtId="0" fontId="3" fillId="11" borderId="6" xfId="0" applyFont="1" applyFill="1" applyBorder="1" applyAlignment="1">
      <alignment horizontal="center"/>
    </xf>
    <xf numFmtId="0" fontId="3" fillId="11" borderId="7" xfId="0" applyFont="1" applyFill="1" applyBorder="1" applyAlignment="1">
      <alignment horizontal="left"/>
    </xf>
    <xf numFmtId="166" fontId="3" fillId="3" borderId="59" xfId="3" applyNumberFormat="1" applyFont="1" applyFill="1" applyBorder="1" applyAlignment="1" applyProtection="1">
      <alignment horizontal="center"/>
    </xf>
    <xf numFmtId="166" fontId="3" fillId="3" borderId="33" xfId="3" applyNumberFormat="1" applyFont="1" applyFill="1" applyBorder="1" applyAlignment="1" applyProtection="1">
      <alignment horizontal="center"/>
    </xf>
    <xf numFmtId="164" fontId="3" fillId="3" borderId="61" xfId="0" applyNumberFormat="1" applyFont="1" applyFill="1" applyBorder="1" applyAlignment="1">
      <alignment horizontal="center"/>
    </xf>
    <xf numFmtId="164" fontId="3" fillId="3" borderId="62" xfId="0" applyNumberFormat="1" applyFont="1" applyFill="1" applyBorder="1" applyAlignment="1">
      <alignment horizontal="center"/>
    </xf>
    <xf numFmtId="166" fontId="2" fillId="3" borderId="27" xfId="3" applyNumberFormat="1" applyFont="1" applyFill="1" applyBorder="1" applyAlignment="1" applyProtection="1">
      <alignment horizontal="center"/>
    </xf>
    <xf numFmtId="166" fontId="2" fillId="3" borderId="63" xfId="3" applyNumberFormat="1" applyFont="1" applyFill="1" applyBorder="1" applyAlignment="1" applyProtection="1">
      <alignment horizontal="center"/>
    </xf>
    <xf numFmtId="166" fontId="2" fillId="3" borderId="64" xfId="3" applyNumberFormat="1" applyFont="1" applyFill="1" applyBorder="1" applyAlignment="1" applyProtection="1">
      <alignment horizontal="center"/>
    </xf>
    <xf numFmtId="166" fontId="2" fillId="3" borderId="65" xfId="3" applyNumberFormat="1" applyFont="1" applyFill="1" applyBorder="1" applyAlignment="1" applyProtection="1">
      <alignment horizontal="center"/>
    </xf>
    <xf numFmtId="164" fontId="3" fillId="3" borderId="66" xfId="0" applyNumberFormat="1" applyFont="1" applyFill="1" applyBorder="1" applyAlignment="1">
      <alignment horizontal="center"/>
    </xf>
    <xf numFmtId="166" fontId="2" fillId="3" borderId="4" xfId="3" applyNumberFormat="1" applyFont="1" applyFill="1" applyBorder="1" applyAlignment="1" applyProtection="1">
      <alignment horizontal="center"/>
    </xf>
    <xf numFmtId="0" fontId="3" fillId="2" borderId="1" xfId="0" applyFont="1" applyFill="1" applyBorder="1" applyAlignment="1">
      <alignment horizontal="center"/>
    </xf>
    <xf numFmtId="0" fontId="3" fillId="2" borderId="20" xfId="0" applyFont="1" applyFill="1" applyBorder="1" applyAlignment="1" applyProtection="1">
      <alignment horizontal="left"/>
      <protection locked="0"/>
    </xf>
    <xf numFmtId="0" fontId="25" fillId="2" borderId="26" xfId="0" applyFont="1" applyFill="1" applyBorder="1" applyAlignment="1" applyProtection="1">
      <alignment horizontal="center" vertical="center"/>
      <protection locked="0"/>
    </xf>
    <xf numFmtId="0" fontId="9" fillId="2" borderId="36" xfId="0" applyFont="1" applyFill="1" applyBorder="1" applyAlignment="1" applyProtection="1">
      <alignment horizontal="centerContinuous" vertical="center"/>
      <protection locked="0"/>
    </xf>
    <xf numFmtId="0" fontId="9" fillId="2" borderId="63" xfId="0" applyFont="1" applyFill="1" applyBorder="1" applyAlignment="1" applyProtection="1">
      <alignment horizontal="centerContinuous" vertical="center"/>
      <protection locked="0"/>
    </xf>
    <xf numFmtId="166" fontId="3" fillId="3" borderId="67" xfId="3" applyNumberFormat="1" applyFont="1" applyFill="1" applyBorder="1" applyAlignment="1" applyProtection="1">
      <alignment horizontal="center"/>
    </xf>
    <xf numFmtId="6" fontId="2" fillId="8" borderId="68" xfId="0" applyNumberFormat="1" applyFont="1" applyFill="1" applyBorder="1" applyAlignment="1">
      <alignment horizontal="center"/>
    </xf>
    <xf numFmtId="6" fontId="2" fillId="8" borderId="5" xfId="0" applyNumberFormat="1" applyFont="1" applyFill="1" applyBorder="1" applyAlignment="1">
      <alignment horizontal="center"/>
    </xf>
    <xf numFmtId="6" fontId="2" fillId="8" borderId="69" xfId="0" applyNumberFormat="1" applyFont="1" applyFill="1" applyBorder="1" applyAlignment="1">
      <alignment horizontal="center"/>
    </xf>
    <xf numFmtId="6" fontId="2" fillId="0" borderId="51" xfId="0" applyNumberFormat="1" applyFont="1" applyBorder="1" applyAlignment="1">
      <alignment horizontal="center"/>
    </xf>
    <xf numFmtId="6" fontId="2" fillId="0" borderId="16" xfId="0" applyNumberFormat="1" applyFont="1" applyBorder="1" applyAlignment="1">
      <alignment horizontal="center"/>
    </xf>
    <xf numFmtId="6" fontId="2" fillId="0" borderId="4" xfId="0" applyNumberFormat="1" applyFont="1" applyBorder="1" applyAlignment="1">
      <alignment horizontal="center"/>
    </xf>
    <xf numFmtId="6" fontId="2" fillId="0" borderId="19" xfId="0" applyNumberFormat="1" applyFont="1" applyBorder="1" applyAlignment="1">
      <alignment horizontal="center"/>
    </xf>
    <xf numFmtId="0" fontId="2" fillId="2" borderId="1" xfId="0" applyFont="1" applyFill="1" applyBorder="1" applyAlignment="1" applyProtection="1">
      <alignment horizontal="right"/>
      <protection locked="0"/>
    </xf>
    <xf numFmtId="0" fontId="2" fillId="12" borderId="31" xfId="0" applyFont="1" applyFill="1" applyBorder="1" applyAlignment="1">
      <alignment horizontal="left"/>
    </xf>
    <xf numFmtId="0" fontId="3" fillId="12" borderId="45" xfId="0" applyFont="1" applyFill="1" applyBorder="1"/>
    <xf numFmtId="0" fontId="3" fillId="12" borderId="45" xfId="0" applyFont="1" applyFill="1" applyBorder="1" applyAlignment="1">
      <alignment horizontal="left"/>
    </xf>
    <xf numFmtId="0" fontId="3" fillId="12" borderId="5" xfId="0" applyFont="1" applyFill="1" applyBorder="1" applyAlignment="1">
      <alignment horizontal="left"/>
    </xf>
    <xf numFmtId="0" fontId="3" fillId="12" borderId="23" xfId="0" applyFont="1" applyFill="1" applyBorder="1" applyAlignment="1">
      <alignment horizontal="left"/>
    </xf>
    <xf numFmtId="0" fontId="2" fillId="0" borderId="13" xfId="0" applyFont="1" applyBorder="1" applyAlignment="1">
      <alignment horizontal="center"/>
    </xf>
    <xf numFmtId="0" fontId="25" fillId="0" borderId="0" xfId="0" applyFont="1" applyAlignment="1">
      <alignment vertical="center"/>
    </xf>
    <xf numFmtId="37" fontId="3" fillId="0" borderId="0" xfId="0" applyNumberFormat="1" applyFont="1"/>
    <xf numFmtId="49" fontId="2" fillId="0" borderId="0" xfId="0" applyNumberFormat="1" applyFont="1" applyAlignment="1">
      <alignment horizontal="right"/>
    </xf>
    <xf numFmtId="49" fontId="2" fillId="0" borderId="0" xfId="0" applyNumberFormat="1" applyFont="1" applyAlignment="1">
      <alignment horizontal="right" vertical="center"/>
    </xf>
    <xf numFmtId="0" fontId="0" fillId="0" borderId="0" xfId="0" applyAlignment="1">
      <alignment vertical="center"/>
    </xf>
    <xf numFmtId="0" fontId="0" fillId="0" borderId="0" xfId="0" applyAlignment="1">
      <alignment vertical="center" wrapText="1"/>
    </xf>
    <xf numFmtId="0" fontId="27" fillId="0" borderId="0" xfId="0" applyFont="1"/>
    <xf numFmtId="0" fontId="27" fillId="0" borderId="0" xfId="0" applyFont="1" applyAlignment="1">
      <alignment horizontal="center" wrapText="1"/>
    </xf>
    <xf numFmtId="49" fontId="7" fillId="0" borderId="0" xfId="0" applyNumberFormat="1" applyFont="1" applyAlignment="1">
      <alignment horizontal="right"/>
    </xf>
    <xf numFmtId="0" fontId="27" fillId="0" borderId="2" xfId="0" applyFont="1" applyBorder="1" applyAlignment="1">
      <alignment horizontal="center" wrapText="1"/>
    </xf>
    <xf numFmtId="0" fontId="27" fillId="0" borderId="2" xfId="0" applyFont="1" applyBorder="1" applyAlignment="1">
      <alignment horizontal="center"/>
    </xf>
    <xf numFmtId="0" fontId="26" fillId="0" borderId="2" xfId="0" applyFont="1" applyBorder="1"/>
    <xf numFmtId="49" fontId="7" fillId="0" borderId="0" xfId="0" applyNumberFormat="1" applyFont="1" applyAlignment="1">
      <alignment horizontal="right" vertical="center"/>
    </xf>
    <xf numFmtId="0" fontId="10" fillId="0" borderId="0" xfId="0" applyFont="1" applyAlignment="1">
      <alignment horizontal="centerContinuous"/>
    </xf>
    <xf numFmtId="0" fontId="25" fillId="0" borderId="0" xfId="0" applyFont="1" applyAlignment="1">
      <alignment horizontal="centerContinuous"/>
    </xf>
    <xf numFmtId="0" fontId="25" fillId="0" borderId="0" xfId="0" applyFont="1" applyAlignment="1">
      <alignment horizontal="left"/>
    </xf>
    <xf numFmtId="49" fontId="3" fillId="0" borderId="0" xfId="0" applyNumberFormat="1" applyFont="1" applyAlignment="1">
      <alignment horizontal="right" vertical="center"/>
    </xf>
    <xf numFmtId="0" fontId="10" fillId="0" borderId="0" xfId="0" applyFont="1" applyAlignment="1">
      <alignment horizontal="left"/>
    </xf>
    <xf numFmtId="0" fontId="9" fillId="0" borderId="0" xfId="0" applyFont="1"/>
    <xf numFmtId="0" fontId="25" fillId="0" borderId="0" xfId="0" applyFont="1"/>
    <xf numFmtId="0" fontId="29" fillId="0" borderId="70" xfId="0" applyFont="1" applyBorder="1" applyAlignment="1">
      <alignment horizontal="center" wrapText="1"/>
    </xf>
    <xf numFmtId="0" fontId="29" fillId="0" borderId="63" xfId="0" applyFont="1" applyBorder="1" applyAlignment="1">
      <alignment horizontal="center"/>
    </xf>
    <xf numFmtId="0" fontId="29" fillId="0" borderId="0" xfId="0" applyFont="1" applyAlignment="1">
      <alignment horizontal="centerContinuous"/>
    </xf>
    <xf numFmtId="0" fontId="9" fillId="0" borderId="0" xfId="0" applyFont="1" applyAlignment="1">
      <alignment horizontal="centerContinuous"/>
    </xf>
    <xf numFmtId="0" fontId="29" fillId="0" borderId="0" xfId="0" applyFont="1"/>
    <xf numFmtId="169" fontId="33" fillId="2" borderId="48" xfId="2" applyNumberFormat="1" applyFont="1" applyFill="1" applyBorder="1" applyAlignment="1" applyProtection="1">
      <alignment horizontal="center"/>
      <protection locked="0"/>
    </xf>
    <xf numFmtId="1" fontId="33" fillId="2" borderId="48" xfId="0" applyNumberFormat="1" applyFont="1" applyFill="1" applyBorder="1" applyAlignment="1" applyProtection="1">
      <alignment horizontal="center"/>
      <protection locked="0"/>
    </xf>
    <xf numFmtId="1" fontId="33" fillId="2" borderId="2" xfId="0" applyNumberFormat="1" applyFont="1" applyFill="1" applyBorder="1" applyAlignment="1" applyProtection="1">
      <alignment horizontal="center"/>
      <protection locked="0"/>
    </xf>
    <xf numFmtId="169" fontId="33" fillId="2" borderId="46" xfId="2" applyNumberFormat="1" applyFont="1" applyFill="1" applyBorder="1" applyAlignment="1" applyProtection="1">
      <alignment horizontal="center"/>
      <protection locked="0"/>
    </xf>
    <xf numFmtId="0" fontId="27" fillId="0" borderId="29" xfId="0" applyFont="1" applyBorder="1" applyAlignment="1">
      <alignment horizontal="center"/>
    </xf>
    <xf numFmtId="0" fontId="27" fillId="0" borderId="20" xfId="0" applyFont="1" applyBorder="1" applyAlignment="1">
      <alignment horizontal="center"/>
    </xf>
    <xf numFmtId="0" fontId="28" fillId="0" borderId="0" xfId="0" applyFont="1" applyAlignment="1">
      <alignment horizontal="left"/>
    </xf>
    <xf numFmtId="0" fontId="0" fillId="2" borderId="2" xfId="0" applyFill="1" applyBorder="1" applyProtection="1">
      <protection locked="0"/>
    </xf>
    <xf numFmtId="0" fontId="0" fillId="2" borderId="29" xfId="0" applyFill="1" applyBorder="1" applyProtection="1">
      <protection locked="0"/>
    </xf>
    <xf numFmtId="0" fontId="0" fillId="2" borderId="20" xfId="0" applyFill="1" applyBorder="1" applyProtection="1">
      <protection locked="0"/>
    </xf>
    <xf numFmtId="0" fontId="0" fillId="2" borderId="29"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0" xfId="0" applyFill="1" applyBorder="1" applyAlignment="1" applyProtection="1">
      <alignment horizontal="center"/>
      <protection locked="0"/>
    </xf>
    <xf numFmtId="37" fontId="3" fillId="2" borderId="20" xfId="0" applyNumberFormat="1" applyFont="1" applyFill="1" applyBorder="1" applyProtection="1">
      <protection locked="0"/>
    </xf>
    <xf numFmtId="169" fontId="25" fillId="2" borderId="51" xfId="2" applyNumberFormat="1" applyFont="1" applyFill="1" applyBorder="1" applyProtection="1">
      <protection locked="0"/>
    </xf>
    <xf numFmtId="0" fontId="25" fillId="2" borderId="51" xfId="0" applyFont="1" applyFill="1" applyBorder="1" applyProtection="1">
      <protection locked="0"/>
    </xf>
    <xf numFmtId="0" fontId="25" fillId="2" borderId="20" xfId="0" applyFont="1" applyFill="1" applyBorder="1" applyProtection="1">
      <protection locked="0"/>
    </xf>
    <xf numFmtId="169" fontId="25" fillId="2" borderId="20" xfId="2" applyNumberFormat="1" applyFont="1" applyFill="1" applyBorder="1" applyProtection="1">
      <protection locked="0"/>
    </xf>
    <xf numFmtId="169" fontId="34" fillId="2" borderId="2" xfId="2" applyNumberFormat="1" applyFont="1" applyFill="1" applyBorder="1" applyAlignment="1" applyProtection="1">
      <alignment horizontal="center"/>
      <protection locked="0"/>
    </xf>
    <xf numFmtId="169" fontId="34" fillId="2" borderId="20" xfId="2" applyNumberFormat="1" applyFont="1" applyFill="1" applyBorder="1" applyAlignment="1" applyProtection="1">
      <alignment horizontal="center"/>
      <protection locked="0"/>
    </xf>
    <xf numFmtId="169" fontId="25" fillId="2" borderId="71" xfId="2" applyNumberFormat="1" applyFont="1" applyFill="1" applyBorder="1" applyAlignment="1" applyProtection="1">
      <alignment horizontal="center"/>
      <protection locked="0"/>
    </xf>
    <xf numFmtId="169" fontId="34" fillId="2" borderId="13" xfId="2" applyNumberFormat="1" applyFont="1" applyFill="1" applyBorder="1" applyAlignment="1" applyProtection="1">
      <alignment horizontal="center"/>
      <protection locked="0"/>
    </xf>
    <xf numFmtId="169" fontId="34" fillId="2" borderId="51" xfId="2" applyNumberFormat="1" applyFont="1" applyFill="1" applyBorder="1" applyAlignment="1" applyProtection="1">
      <alignment horizontal="center"/>
      <protection locked="0"/>
    </xf>
    <xf numFmtId="169" fontId="25" fillId="2" borderId="12" xfId="2" applyNumberFormat="1" applyFont="1" applyFill="1" applyBorder="1" applyAlignment="1" applyProtection="1">
      <alignment horizontal="center"/>
      <protection locked="0"/>
    </xf>
    <xf numFmtId="169" fontId="25" fillId="3" borderId="72" xfId="2" applyNumberFormat="1" applyFont="1" applyFill="1" applyBorder="1" applyAlignment="1" applyProtection="1">
      <alignment horizontal="center"/>
    </xf>
    <xf numFmtId="169" fontId="25" fillId="3" borderId="73" xfId="2" applyNumberFormat="1" applyFont="1" applyFill="1" applyBorder="1" applyAlignment="1" applyProtection="1">
      <alignment horizontal="center"/>
    </xf>
    <xf numFmtId="169" fontId="35" fillId="3" borderId="74" xfId="3" applyNumberFormat="1" applyFont="1" applyFill="1" applyBorder="1" applyProtection="1"/>
    <xf numFmtId="169" fontId="35" fillId="3" borderId="75" xfId="3" applyNumberFormat="1" applyFont="1" applyFill="1" applyBorder="1" applyProtection="1"/>
    <xf numFmtId="1" fontId="34" fillId="3" borderId="2" xfId="0" applyNumberFormat="1" applyFont="1" applyFill="1" applyBorder="1" applyAlignment="1">
      <alignment horizontal="center"/>
    </xf>
    <xf numFmtId="1" fontId="34" fillId="3" borderId="12" xfId="0" applyNumberFormat="1" applyFont="1" applyFill="1" applyBorder="1" applyAlignment="1">
      <alignment horizontal="center"/>
    </xf>
    <xf numFmtId="2" fontId="34" fillId="3" borderId="28" xfId="0" applyNumberFormat="1" applyFont="1" applyFill="1" applyBorder="1" applyAlignment="1">
      <alignment horizontal="center"/>
    </xf>
    <xf numFmtId="2" fontId="34" fillId="3" borderId="44" xfId="0" applyNumberFormat="1" applyFont="1" applyFill="1" applyBorder="1" applyAlignment="1">
      <alignment horizontal="center"/>
    </xf>
    <xf numFmtId="2" fontId="34" fillId="3" borderId="2" xfId="0" applyNumberFormat="1" applyFont="1" applyFill="1" applyBorder="1" applyAlignment="1">
      <alignment horizontal="center"/>
    </xf>
    <xf numFmtId="2" fontId="34" fillId="3" borderId="12" xfId="0" applyNumberFormat="1" applyFont="1" applyFill="1" applyBorder="1" applyAlignment="1">
      <alignment horizontal="center"/>
    </xf>
    <xf numFmtId="2" fontId="34" fillId="3" borderId="46" xfId="0" applyNumberFormat="1" applyFont="1" applyFill="1" applyBorder="1" applyAlignment="1">
      <alignment horizontal="center"/>
    </xf>
    <xf numFmtId="0" fontId="25" fillId="0" borderId="0" xfId="0" quotePrefix="1" applyFont="1" applyAlignment="1">
      <alignment horizontal="centerContinuous"/>
    </xf>
    <xf numFmtId="0" fontId="0" fillId="0" borderId="0" xfId="0" quotePrefix="1" applyAlignment="1">
      <alignment horizontal="right"/>
    </xf>
    <xf numFmtId="169" fontId="9" fillId="2" borderId="76" xfId="2" applyNumberFormat="1" applyFont="1" applyFill="1" applyBorder="1" applyProtection="1">
      <protection locked="0"/>
    </xf>
    <xf numFmtId="169" fontId="9" fillId="2" borderId="49" xfId="2" applyNumberFormat="1" applyFont="1" applyFill="1" applyBorder="1" applyAlignment="1" applyProtection="1">
      <alignment horizontal="center"/>
      <protection locked="0"/>
    </xf>
    <xf numFmtId="0" fontId="9" fillId="2" borderId="20" xfId="0" applyFont="1" applyFill="1" applyBorder="1" applyProtection="1">
      <protection locked="0"/>
    </xf>
    <xf numFmtId="169" fontId="9" fillId="2" borderId="12" xfId="2" applyNumberFormat="1" applyFont="1" applyFill="1" applyBorder="1" applyAlignment="1" applyProtection="1">
      <alignment horizontal="center"/>
      <protection locked="0"/>
    </xf>
    <xf numFmtId="169" fontId="9" fillId="2" borderId="20" xfId="2" applyNumberFormat="1" applyFont="1" applyFill="1" applyBorder="1" applyProtection="1">
      <protection locked="0"/>
    </xf>
    <xf numFmtId="169" fontId="9" fillId="2" borderId="77" xfId="2" applyNumberFormat="1" applyFont="1" applyFill="1" applyBorder="1" applyProtection="1">
      <protection locked="0"/>
    </xf>
    <xf numFmtId="169" fontId="9" fillId="2" borderId="25" xfId="2" applyNumberFormat="1" applyFont="1" applyFill="1" applyBorder="1" applyAlignment="1" applyProtection="1">
      <alignment horizontal="center"/>
      <protection locked="0"/>
    </xf>
    <xf numFmtId="168" fontId="34" fillId="3" borderId="48" xfId="0" applyNumberFormat="1" applyFont="1" applyFill="1" applyBorder="1" applyAlignment="1">
      <alignment horizontal="center"/>
    </xf>
    <xf numFmtId="168" fontId="34" fillId="3" borderId="49" xfId="0" applyNumberFormat="1" applyFont="1" applyFill="1" applyBorder="1" applyAlignment="1">
      <alignment horizontal="center"/>
    </xf>
    <xf numFmtId="0" fontId="3" fillId="10" borderId="17" xfId="0" applyFont="1" applyFill="1" applyBorder="1" applyAlignment="1">
      <alignment horizontal="left"/>
    </xf>
    <xf numFmtId="166" fontId="3" fillId="3" borderId="78" xfId="3" applyNumberFormat="1" applyFont="1" applyFill="1" applyBorder="1" applyAlignment="1" applyProtection="1">
      <alignment horizontal="center"/>
    </xf>
    <xf numFmtId="0" fontId="2" fillId="13" borderId="7" xfId="0" applyFont="1" applyFill="1" applyBorder="1"/>
    <xf numFmtId="0" fontId="3" fillId="13" borderId="6" xfId="0" applyFont="1" applyFill="1" applyBorder="1"/>
    <xf numFmtId="0" fontId="2" fillId="13" borderId="5" xfId="0" applyFont="1" applyFill="1" applyBorder="1"/>
    <xf numFmtId="0" fontId="3" fillId="13" borderId="4" xfId="0" applyFont="1" applyFill="1" applyBorder="1"/>
    <xf numFmtId="0" fontId="3" fillId="13" borderId="5" xfId="0" applyFont="1" applyFill="1" applyBorder="1"/>
    <xf numFmtId="0" fontId="2" fillId="13" borderId="23" xfId="0" applyFont="1" applyFill="1" applyBorder="1"/>
    <xf numFmtId="0" fontId="3" fillId="13" borderId="27" xfId="0" applyFont="1" applyFill="1" applyBorder="1"/>
    <xf numFmtId="0" fontId="3" fillId="0" borderId="19" xfId="0" applyFont="1" applyBorder="1" applyProtection="1">
      <protection locked="0"/>
    </xf>
    <xf numFmtId="169" fontId="25" fillId="2" borderId="17" xfId="2" applyNumberFormat="1" applyFont="1" applyFill="1" applyBorder="1" applyAlignment="1" applyProtection="1">
      <alignment horizontal="center"/>
      <protection locked="0"/>
    </xf>
    <xf numFmtId="0" fontId="26" fillId="0" borderId="68" xfId="0" applyFont="1" applyBorder="1"/>
    <xf numFmtId="0" fontId="26" fillId="0" borderId="15" xfId="0" applyFont="1" applyBorder="1"/>
    <xf numFmtId="0" fontId="26" fillId="0" borderId="79" xfId="0" applyFont="1" applyBorder="1"/>
    <xf numFmtId="169" fontId="9" fillId="2" borderId="79" xfId="2" applyNumberFormat="1" applyFont="1" applyFill="1" applyBorder="1" applyProtection="1">
      <protection locked="0"/>
    </xf>
    <xf numFmtId="169" fontId="9" fillId="2" borderId="15" xfId="2" applyNumberFormat="1" applyFont="1" applyFill="1" applyBorder="1" applyProtection="1">
      <protection locked="0"/>
    </xf>
    <xf numFmtId="0" fontId="10" fillId="0" borderId="0" xfId="0" applyFont="1" applyAlignment="1" applyProtection="1">
      <alignment horizontal="centerContinuous"/>
      <protection locked="0"/>
    </xf>
    <xf numFmtId="0" fontId="28" fillId="0" borderId="0" xfId="0" applyFont="1" applyAlignment="1" applyProtection="1">
      <alignment horizontal="left"/>
      <protection locked="0"/>
    </xf>
    <xf numFmtId="37" fontId="3" fillId="0" borderId="0" xfId="0" applyNumberFormat="1" applyFont="1" applyProtection="1">
      <protection locked="0"/>
    </xf>
    <xf numFmtId="37" fontId="2" fillId="0" borderId="0" xfId="0" applyNumberFormat="1" applyFont="1"/>
    <xf numFmtId="0" fontId="28" fillId="2" borderId="29" xfId="0" applyFont="1" applyFill="1" applyBorder="1" applyAlignment="1" applyProtection="1">
      <alignment horizontal="left"/>
      <protection locked="0"/>
    </xf>
    <xf numFmtId="0" fontId="30" fillId="14" borderId="45" xfId="0" applyFont="1" applyFill="1" applyBorder="1"/>
    <xf numFmtId="0" fontId="30" fillId="14" borderId="17" xfId="0" applyFont="1" applyFill="1" applyBorder="1"/>
    <xf numFmtId="0" fontId="31" fillId="14" borderId="17" xfId="0" applyFont="1" applyFill="1" applyBorder="1"/>
    <xf numFmtId="0" fontId="31" fillId="14" borderId="17" xfId="0" applyFont="1" applyFill="1" applyBorder="1" applyAlignment="1">
      <alignment horizontal="center"/>
    </xf>
    <xf numFmtId="0" fontId="31" fillId="14" borderId="4" xfId="0" applyFont="1" applyFill="1" applyBorder="1" applyAlignment="1">
      <alignment horizontal="center"/>
    </xf>
    <xf numFmtId="0" fontId="30" fillId="14" borderId="80" xfId="0" applyFont="1" applyFill="1" applyBorder="1"/>
    <xf numFmtId="0" fontId="30" fillId="14" borderId="81" xfId="0" applyFont="1" applyFill="1" applyBorder="1"/>
    <xf numFmtId="0" fontId="31" fillId="14" borderId="81" xfId="0" applyFont="1" applyFill="1" applyBorder="1"/>
    <xf numFmtId="0" fontId="31" fillId="14" borderId="81" xfId="0" applyFont="1" applyFill="1" applyBorder="1" applyAlignment="1">
      <alignment horizontal="center"/>
    </xf>
    <xf numFmtId="0" fontId="31" fillId="14" borderId="6" xfId="0" applyFont="1" applyFill="1" applyBorder="1" applyAlignment="1">
      <alignment horizontal="center"/>
    </xf>
    <xf numFmtId="169" fontId="25" fillId="2" borderId="82" xfId="2" applyNumberFormat="1" applyFont="1" applyFill="1" applyBorder="1" applyAlignment="1" applyProtection="1">
      <alignment horizontal="center"/>
      <protection locked="0"/>
    </xf>
    <xf numFmtId="169" fontId="25" fillId="2" borderId="83" xfId="2" applyNumberFormat="1" applyFont="1" applyFill="1" applyBorder="1" applyAlignment="1" applyProtection="1">
      <alignment horizontal="center"/>
      <protection locked="0"/>
    </xf>
    <xf numFmtId="166" fontId="2" fillId="3" borderId="84" xfId="3" applyNumberFormat="1" applyFont="1" applyFill="1" applyBorder="1" applyAlignment="1" applyProtection="1">
      <alignment horizontal="center"/>
    </xf>
    <xf numFmtId="166" fontId="2" fillId="3" borderId="85" xfId="3" applyNumberFormat="1" applyFont="1" applyFill="1" applyBorder="1" applyAlignment="1" applyProtection="1">
      <alignment horizontal="center"/>
    </xf>
    <xf numFmtId="0" fontId="2" fillId="2" borderId="1" xfId="0" applyFont="1" applyFill="1" applyBorder="1" applyAlignment="1" applyProtection="1">
      <alignment horizontal="right" vertical="center"/>
      <protection locked="0"/>
    </xf>
    <xf numFmtId="10" fontId="3" fillId="3" borderId="21" xfId="4" applyNumberFormat="1" applyFont="1" applyFill="1" applyBorder="1" applyAlignment="1" applyProtection="1">
      <alignment horizontal="center"/>
    </xf>
    <xf numFmtId="0" fontId="5" fillId="4" borderId="0" xfId="0" applyFont="1" applyFill="1" applyAlignment="1">
      <alignment horizontal="left"/>
    </xf>
    <xf numFmtId="0" fontId="3" fillId="0" borderId="24" xfId="0" applyFont="1" applyBorder="1" applyAlignment="1">
      <alignment horizontal="center"/>
    </xf>
    <xf numFmtId="0" fontId="0" fillId="0" borderId="24" xfId="0" applyBorder="1"/>
    <xf numFmtId="0" fontId="3" fillId="0" borderId="3" xfId="0" applyFont="1" applyBorder="1" applyAlignment="1">
      <alignment horizontal="center"/>
    </xf>
    <xf numFmtId="0" fontId="3" fillId="2" borderId="86" xfId="0" applyFont="1" applyFill="1" applyBorder="1" applyAlignment="1" applyProtection="1">
      <alignment horizontal="center"/>
      <protection locked="0"/>
    </xf>
    <xf numFmtId="0" fontId="3" fillId="0" borderId="86" xfId="0" applyFont="1" applyBorder="1" applyAlignment="1">
      <alignment horizontal="center"/>
    </xf>
    <xf numFmtId="0" fontId="3" fillId="0" borderId="86" xfId="0" applyFont="1" applyBorder="1"/>
    <xf numFmtId="0" fontId="0" fillId="0" borderId="86" xfId="0" applyBorder="1"/>
    <xf numFmtId="0" fontId="3" fillId="2" borderId="3" xfId="0" applyFont="1" applyFill="1" applyBorder="1" applyAlignment="1" applyProtection="1">
      <alignment horizontal="center"/>
      <protection locked="0"/>
    </xf>
    <xf numFmtId="0" fontId="0" fillId="0" borderId="3" xfId="0" applyBorder="1"/>
    <xf numFmtId="49" fontId="6" fillId="15" borderId="0" xfId="0" applyNumberFormat="1" applyFont="1" applyFill="1" applyAlignment="1">
      <alignment horizontal="left"/>
    </xf>
    <xf numFmtId="0" fontId="3" fillId="15" borderId="0" xfId="0" applyFont="1" applyFill="1" applyAlignment="1">
      <alignment horizontal="centerContinuous"/>
    </xf>
    <xf numFmtId="0" fontId="0" fillId="15" borderId="0" xfId="0" applyFill="1"/>
    <xf numFmtId="0" fontId="0" fillId="4" borderId="0" xfId="0" applyFill="1"/>
    <xf numFmtId="165" fontId="3" fillId="0" borderId="2" xfId="0" applyNumberFormat="1" applyFont="1" applyBorder="1" applyAlignment="1" applyProtection="1">
      <alignment horizontal="center" wrapText="1"/>
      <protection locked="0"/>
    </xf>
    <xf numFmtId="37" fontId="3" fillId="5" borderId="0" xfId="0" applyNumberFormat="1" applyFont="1" applyFill="1" applyAlignment="1">
      <alignment horizontal="right"/>
    </xf>
    <xf numFmtId="164" fontId="3" fillId="0" borderId="23" xfId="0" applyNumberFormat="1" applyFont="1" applyBorder="1" applyAlignment="1">
      <alignment vertical="center"/>
    </xf>
    <xf numFmtId="164" fontId="12" fillId="0" borderId="24" xfId="0" applyNumberFormat="1" applyFont="1" applyBorder="1" applyAlignment="1">
      <alignment vertical="center"/>
    </xf>
    <xf numFmtId="164" fontId="3" fillId="0" borderId="24" xfId="0" applyNumberFormat="1" applyFont="1" applyBorder="1" applyAlignment="1">
      <alignment vertical="center"/>
    </xf>
    <xf numFmtId="0" fontId="3" fillId="0" borderId="27" xfId="0" applyFont="1" applyBorder="1"/>
    <xf numFmtId="168" fontId="2" fillId="2" borderId="27" xfId="0" applyNumberFormat="1" applyFont="1" applyFill="1" applyBorder="1" applyAlignment="1" applyProtection="1">
      <alignment horizontal="center" vertical="center"/>
      <protection locked="0"/>
    </xf>
    <xf numFmtId="168" fontId="2" fillId="2" borderId="2" xfId="0" applyNumberFormat="1" applyFont="1" applyFill="1" applyBorder="1" applyAlignment="1" applyProtection="1">
      <alignment horizontal="center" vertical="center"/>
      <protection locked="0"/>
    </xf>
    <xf numFmtId="168" fontId="2" fillId="2" borderId="12" xfId="0" applyNumberFormat="1" applyFont="1" applyFill="1" applyBorder="1" applyAlignment="1" applyProtection="1">
      <alignment horizontal="center" vertical="center"/>
      <protection locked="0"/>
    </xf>
    <xf numFmtId="164" fontId="2" fillId="0" borderId="0" xfId="0" applyNumberFormat="1" applyFont="1" applyAlignment="1">
      <alignment horizontal="right" wrapText="1"/>
    </xf>
    <xf numFmtId="0" fontId="3" fillId="0" borderId="3" xfId="0" applyFont="1" applyBorder="1" applyAlignment="1">
      <alignment wrapText="1"/>
    </xf>
    <xf numFmtId="0" fontId="3" fillId="0" borderId="0" xfId="0" applyFont="1" applyAlignment="1">
      <alignment wrapText="1"/>
    </xf>
    <xf numFmtId="168" fontId="2" fillId="2" borderId="46" xfId="0" applyNumberFormat="1" applyFont="1" applyFill="1" applyBorder="1" applyAlignment="1" applyProtection="1">
      <alignment horizontal="center" vertical="center"/>
      <protection locked="0"/>
    </xf>
    <xf numFmtId="168" fontId="2" fillId="2" borderId="25" xfId="0" applyNumberFormat="1" applyFont="1" applyFill="1" applyBorder="1" applyAlignment="1" applyProtection="1">
      <alignment horizontal="center" vertical="center"/>
      <protection locked="0"/>
    </xf>
    <xf numFmtId="5" fontId="3" fillId="0" borderId="12" xfId="0" applyNumberFormat="1" applyFont="1" applyBorder="1" applyAlignment="1">
      <alignment horizontal="center"/>
    </xf>
    <xf numFmtId="5" fontId="3" fillId="0" borderId="48" xfId="0" applyNumberFormat="1" applyFont="1" applyBorder="1" applyAlignment="1">
      <alignment horizontal="center"/>
    </xf>
    <xf numFmtId="5" fontId="3" fillId="0" borderId="49" xfId="0" applyNumberFormat="1" applyFont="1" applyBorder="1" applyAlignment="1">
      <alignment horizontal="center"/>
    </xf>
    <xf numFmtId="168" fontId="2" fillId="2" borderId="21" xfId="0" applyNumberFormat="1" applyFont="1" applyFill="1" applyBorder="1" applyAlignment="1" applyProtection="1">
      <alignment horizontal="center" vertical="center"/>
      <protection locked="0"/>
    </xf>
    <xf numFmtId="168" fontId="2" fillId="2" borderId="104" xfId="0" applyNumberFormat="1" applyFont="1" applyFill="1" applyBorder="1" applyAlignment="1" applyProtection="1">
      <alignment horizontal="center" vertical="center"/>
      <protection locked="0"/>
    </xf>
    <xf numFmtId="168" fontId="2" fillId="0" borderId="104" xfId="0" applyNumberFormat="1" applyFont="1" applyBorder="1" applyAlignment="1" applyProtection="1">
      <alignment horizontal="center" vertical="center"/>
      <protection locked="0"/>
    </xf>
    <xf numFmtId="168" fontId="2" fillId="0" borderId="105" xfId="0" applyNumberFormat="1" applyFont="1" applyBorder="1" applyAlignment="1" applyProtection="1">
      <alignment horizontal="center" vertical="center"/>
      <protection locked="0"/>
    </xf>
    <xf numFmtId="168" fontId="2" fillId="2" borderId="106" xfId="0" applyNumberFormat="1" applyFont="1" applyFill="1" applyBorder="1" applyAlignment="1" applyProtection="1">
      <alignment horizontal="center" vertical="center"/>
      <protection locked="0"/>
    </xf>
    <xf numFmtId="0" fontId="3" fillId="0" borderId="81" xfId="0" applyFont="1" applyBorder="1" applyAlignment="1">
      <alignment wrapText="1"/>
    </xf>
    <xf numFmtId="0" fontId="3" fillId="0" borderId="17" xfId="0" applyFont="1" applyBorder="1" applyAlignment="1">
      <alignment wrapText="1"/>
    </xf>
    <xf numFmtId="0" fontId="2" fillId="0" borderId="103" xfId="0" applyFont="1" applyBorder="1" applyAlignment="1">
      <alignment horizontal="right"/>
    </xf>
    <xf numFmtId="0" fontId="2" fillId="0" borderId="8" xfId="0" applyFont="1" applyBorder="1" applyAlignment="1">
      <alignment vertical="center"/>
    </xf>
    <xf numFmtId="0" fontId="3" fillId="0" borderId="0" xfId="0" applyFont="1" applyAlignment="1" applyProtection="1">
      <alignment horizontal="left"/>
      <protection locked="0"/>
    </xf>
    <xf numFmtId="0" fontId="3" fillId="11" borderId="107" xfId="0" applyFont="1" applyFill="1" applyBorder="1" applyAlignment="1" applyProtection="1">
      <alignment horizontal="center"/>
      <protection locked="0"/>
    </xf>
    <xf numFmtId="0" fontId="3" fillId="11" borderId="25" xfId="0" applyFont="1" applyFill="1" applyBorder="1" applyAlignment="1" applyProtection="1">
      <alignment horizontal="left"/>
      <protection locked="0"/>
    </xf>
    <xf numFmtId="14" fontId="3" fillId="0" borderId="17" xfId="0" applyNumberFormat="1" applyFont="1" applyBorder="1"/>
    <xf numFmtId="5" fontId="3" fillId="0" borderId="76" xfId="0" applyNumberFormat="1" applyFont="1" applyBorder="1" applyAlignment="1">
      <alignment horizontal="center"/>
    </xf>
    <xf numFmtId="5" fontId="3" fillId="0" borderId="21" xfId="0" applyNumberFormat="1" applyFont="1" applyBorder="1" applyAlignment="1">
      <alignment horizontal="center"/>
    </xf>
    <xf numFmtId="5" fontId="3" fillId="0" borderId="2" xfId="0" applyNumberFormat="1" applyFont="1" applyBorder="1" applyAlignment="1">
      <alignment horizontal="center"/>
    </xf>
    <xf numFmtId="5" fontId="3" fillId="0" borderId="4" xfId="0" applyNumberFormat="1" applyFont="1" applyBorder="1" applyAlignment="1">
      <alignment horizontal="center"/>
    </xf>
    <xf numFmtId="168" fontId="3" fillId="2" borderId="27" xfId="0" applyNumberFormat="1" applyFont="1" applyFill="1" applyBorder="1" applyAlignment="1" applyProtection="1">
      <alignment horizontal="center" vertical="center"/>
      <protection locked="0"/>
    </xf>
    <xf numFmtId="5" fontId="3" fillId="0" borderId="45" xfId="0" applyNumberFormat="1" applyFont="1" applyBorder="1" applyAlignment="1">
      <alignment horizontal="center"/>
    </xf>
    <xf numFmtId="168" fontId="3" fillId="2" borderId="103" xfId="0" applyNumberFormat="1" applyFont="1" applyFill="1" applyBorder="1" applyAlignment="1" applyProtection="1">
      <alignment horizontal="center" vertical="center"/>
      <protection locked="0"/>
    </xf>
    <xf numFmtId="0" fontId="3" fillId="0" borderId="81" xfId="0" applyFont="1" applyBorder="1" applyAlignment="1">
      <alignment horizontal="left" vertical="center"/>
    </xf>
    <xf numFmtId="0" fontId="3" fillId="0" borderId="17" xfId="0" applyFont="1" applyBorder="1" applyAlignment="1">
      <alignment horizontal="left" vertical="center"/>
    </xf>
    <xf numFmtId="0" fontId="0" fillId="0" borderId="17" xfId="0" applyBorder="1" applyAlignment="1">
      <alignment wrapText="1"/>
    </xf>
    <xf numFmtId="5" fontId="3" fillId="0" borderId="17" xfId="0" applyNumberFormat="1" applyFont="1" applyBorder="1" applyAlignment="1">
      <alignment horizontal="center"/>
    </xf>
    <xf numFmtId="0" fontId="2" fillId="0" borderId="27" xfId="0" applyFont="1" applyBorder="1" applyAlignment="1">
      <alignment horizontal="right"/>
    </xf>
    <xf numFmtId="5" fontId="3" fillId="0" borderId="6" xfId="0" applyNumberFormat="1" applyFont="1" applyBorder="1" applyAlignment="1">
      <alignment horizontal="center"/>
    </xf>
    <xf numFmtId="168" fontId="3" fillId="2" borderId="4" xfId="0" applyNumberFormat="1" applyFont="1" applyFill="1" applyBorder="1" applyAlignment="1" applyProtection="1">
      <alignment horizontal="center" vertical="center"/>
      <protection locked="0"/>
    </xf>
    <xf numFmtId="5" fontId="3" fillId="0" borderId="80" xfId="0" applyNumberFormat="1" applyFont="1" applyBorder="1" applyAlignment="1">
      <alignment horizontal="center"/>
    </xf>
    <xf numFmtId="168" fontId="3" fillId="2" borderId="45" xfId="0" applyNumberFormat="1" applyFont="1" applyFill="1" applyBorder="1" applyAlignment="1" applyProtection="1">
      <alignment horizontal="center" vertical="center"/>
      <protection locked="0"/>
    </xf>
    <xf numFmtId="10" fontId="3" fillId="0" borderId="45" xfId="4" applyNumberFormat="1" applyFont="1" applyFill="1" applyBorder="1" applyAlignment="1" applyProtection="1">
      <alignment horizontal="left" vertical="center"/>
    </xf>
    <xf numFmtId="0" fontId="7" fillId="0" borderId="108" xfId="0" applyFont="1" applyBorder="1" applyAlignment="1">
      <alignment horizontal="left" vertical="center"/>
    </xf>
    <xf numFmtId="168" fontId="2" fillId="3" borderId="63" xfId="4" applyNumberFormat="1" applyFont="1" applyFill="1" applyBorder="1" applyAlignment="1" applyProtection="1">
      <alignment horizontal="center"/>
    </xf>
    <xf numFmtId="5" fontId="3" fillId="0" borderId="109" xfId="0" applyNumberFormat="1" applyFont="1" applyBorder="1" applyAlignment="1">
      <alignment horizontal="center"/>
    </xf>
    <xf numFmtId="5" fontId="3" fillId="0" borderId="110" xfId="0" applyNumberFormat="1" applyFont="1" applyBorder="1" applyAlignment="1">
      <alignment horizontal="center"/>
    </xf>
    <xf numFmtId="0" fontId="2" fillId="0" borderId="6" xfId="0" applyFont="1" applyBorder="1" applyAlignment="1">
      <alignment horizontal="center"/>
    </xf>
    <xf numFmtId="44" fontId="3" fillId="0" borderId="88" xfId="3" applyFont="1" applyFill="1" applyBorder="1" applyProtection="1"/>
    <xf numFmtId="44" fontId="2" fillId="0" borderId="106" xfId="3" applyFont="1" applyFill="1" applyBorder="1" applyAlignment="1" applyProtection="1">
      <alignment horizontal="right"/>
    </xf>
    <xf numFmtId="6" fontId="37" fillId="0" borderId="0" xfId="0" applyNumberFormat="1" applyFont="1" applyAlignment="1">
      <alignment horizontal="left"/>
    </xf>
    <xf numFmtId="0" fontId="38" fillId="0" borderId="0" xfId="0" applyFont="1"/>
    <xf numFmtId="0" fontId="39" fillId="0" borderId="0" xfId="0" applyFont="1"/>
    <xf numFmtId="0" fontId="40" fillId="16" borderId="0" xfId="0" applyFont="1" applyFill="1" applyAlignment="1">
      <alignment horizontal="left"/>
    </xf>
    <xf numFmtId="14" fontId="37" fillId="16" borderId="0" xfId="0" applyNumberFormat="1" applyFont="1" applyFill="1" applyAlignment="1">
      <alignment horizontal="right"/>
    </xf>
    <xf numFmtId="0" fontId="39" fillId="16" borderId="0" xfId="0" applyFont="1" applyFill="1"/>
    <xf numFmtId="0" fontId="40" fillId="0" borderId="0" xfId="0" applyFont="1" applyAlignment="1">
      <alignment horizontal="left"/>
    </xf>
    <xf numFmtId="14" fontId="37" fillId="0" borderId="0" xfId="0" applyNumberFormat="1" applyFont="1" applyAlignment="1">
      <alignment horizontal="right"/>
    </xf>
    <xf numFmtId="0" fontId="6" fillId="2" borderId="0" xfId="0" applyFont="1" applyFill="1" applyAlignment="1">
      <alignment horizontal="left"/>
    </xf>
    <xf numFmtId="0" fontId="5" fillId="2" borderId="0" xfId="0" applyFont="1" applyFill="1" applyAlignment="1">
      <alignment horizontal="left"/>
    </xf>
    <xf numFmtId="0" fontId="1" fillId="0" borderId="0" xfId="0" applyFont="1"/>
    <xf numFmtId="0" fontId="2" fillId="0" borderId="81" xfId="0" applyFont="1" applyBorder="1" applyAlignment="1">
      <alignment horizontal="center"/>
    </xf>
    <xf numFmtId="0" fontId="2" fillId="0" borderId="17" xfId="0" applyFont="1" applyBorder="1" applyAlignment="1">
      <alignment horizontal="center"/>
    </xf>
    <xf numFmtId="0" fontId="2" fillId="0" borderId="51" xfId="0" applyFont="1" applyBorder="1" applyAlignment="1">
      <alignment horizontal="center"/>
    </xf>
    <xf numFmtId="166" fontId="3" fillId="2" borderId="20" xfId="3" applyNumberFormat="1" applyFont="1" applyFill="1" applyBorder="1" applyProtection="1">
      <protection locked="0"/>
    </xf>
    <xf numFmtId="0" fontId="2" fillId="10" borderId="7" xfId="0" applyFont="1" applyFill="1" applyBorder="1" applyAlignment="1">
      <alignment horizontal="center"/>
    </xf>
    <xf numFmtId="0" fontId="2" fillId="10" borderId="6" xfId="0" applyFont="1" applyFill="1" applyBorder="1" applyAlignment="1">
      <alignment horizontal="center"/>
    </xf>
    <xf numFmtId="0" fontId="2" fillId="11" borderId="7" xfId="0" applyFont="1" applyFill="1" applyBorder="1" applyAlignment="1">
      <alignment horizontal="center"/>
    </xf>
    <xf numFmtId="0" fontId="2" fillId="11" borderId="3" xfId="0" applyFont="1" applyFill="1" applyBorder="1" applyAlignment="1">
      <alignment horizontal="center"/>
    </xf>
    <xf numFmtId="0" fontId="2" fillId="11" borderId="6" xfId="0" applyFont="1" applyFill="1" applyBorder="1" applyAlignment="1">
      <alignment horizontal="center"/>
    </xf>
    <xf numFmtId="0" fontId="3" fillId="11" borderId="36" xfId="0" applyFont="1" applyFill="1" applyBorder="1" applyAlignment="1">
      <alignment horizontal="center"/>
    </xf>
    <xf numFmtId="0" fontId="3" fillId="11" borderId="37" xfId="0" applyFont="1" applyFill="1" applyBorder="1" applyAlignment="1">
      <alignment horizontal="center"/>
    </xf>
    <xf numFmtId="0" fontId="3" fillId="11" borderId="63" xfId="0" applyFont="1" applyFill="1" applyBorder="1" applyAlignment="1">
      <alignment horizontal="center"/>
    </xf>
    <xf numFmtId="164" fontId="2" fillId="0" borderId="0" xfId="0" applyNumberFormat="1" applyFont="1" applyAlignment="1">
      <alignment wrapText="1"/>
    </xf>
    <xf numFmtId="0" fontId="0" fillId="0" borderId="0" xfId="0" applyAlignment="1">
      <alignment wrapText="1"/>
    </xf>
    <xf numFmtId="0" fontId="3" fillId="0" borderId="0" xfId="0" applyFont="1" applyAlignment="1">
      <alignment wrapText="1"/>
    </xf>
    <xf numFmtId="0" fontId="3" fillId="0" borderId="6" xfId="0" applyFont="1" applyBorder="1" applyAlignment="1">
      <alignment wrapText="1"/>
    </xf>
    <xf numFmtId="0" fontId="0" fillId="0" borderId="4" xfId="0" applyBorder="1" applyAlignment="1">
      <alignment wrapText="1"/>
    </xf>
    <xf numFmtId="0" fontId="3" fillId="0" borderId="6" xfId="0" applyFont="1" applyBorder="1" applyAlignment="1">
      <alignment horizontal="left" vertical="center" wrapText="1"/>
    </xf>
    <xf numFmtId="0" fontId="0" fillId="0" borderId="4" xfId="0" applyBorder="1" applyAlignment="1">
      <alignment horizontal="left" vertical="center" wrapText="1"/>
    </xf>
    <xf numFmtId="10" fontId="3" fillId="0" borderId="6" xfId="4" applyNumberFormat="1" applyFont="1" applyFill="1" applyBorder="1" applyAlignment="1" applyProtection="1">
      <alignment horizontal="left" vertical="center" wrapText="1"/>
    </xf>
    <xf numFmtId="0" fontId="0" fillId="2" borderId="94"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7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7"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51" xfId="0" applyFill="1" applyBorder="1" applyAlignment="1" applyProtection="1">
      <alignment vertical="center" wrapText="1"/>
      <protection locked="0"/>
    </xf>
    <xf numFmtId="0" fontId="15" fillId="0" borderId="0" xfId="0" applyFont="1" applyAlignment="1">
      <alignment vertical="center" wrapText="1"/>
    </xf>
    <xf numFmtId="0" fontId="26" fillId="0" borderId="0" xfId="0" applyFont="1"/>
    <xf numFmtId="0" fontId="3" fillId="0" borderId="1" xfId="0" applyFont="1" applyBorder="1" applyAlignment="1">
      <alignment vertical="center" wrapText="1"/>
    </xf>
    <xf numFmtId="0" fontId="0" fillId="0" borderId="1" xfId="0" applyBorder="1" applyAlignment="1">
      <alignment vertical="center" wrapText="1"/>
    </xf>
    <xf numFmtId="0" fontId="0" fillId="2" borderId="2" xfId="0" applyFill="1" applyBorder="1" applyAlignment="1" applyProtection="1">
      <alignment vertical="center" wrapText="1"/>
      <protection locked="0"/>
    </xf>
    <xf numFmtId="0" fontId="0" fillId="0" borderId="2" xfId="0" applyBorder="1" applyAlignment="1">
      <alignment vertical="center"/>
    </xf>
    <xf numFmtId="0" fontId="0" fillId="0" borderId="2" xfId="0" applyBorder="1" applyAlignment="1">
      <alignment vertical="center" wrapText="1"/>
    </xf>
    <xf numFmtId="0" fontId="26" fillId="2" borderId="0" xfId="0" applyFont="1" applyFill="1"/>
    <xf numFmtId="0" fontId="0" fillId="0" borderId="0" xfId="0"/>
    <xf numFmtId="0" fontId="26" fillId="11" borderId="0" xfId="0" applyFont="1" applyFill="1"/>
    <xf numFmtId="0" fontId="26" fillId="6" borderId="0" xfId="0" applyFont="1" applyFill="1"/>
    <xf numFmtId="0" fontId="0" fillId="2" borderId="29" xfId="0" applyFill="1" applyBorder="1" applyAlignment="1" applyProtection="1">
      <alignment wrapText="1"/>
      <protection locked="0"/>
    </xf>
    <xf numFmtId="0" fontId="0" fillId="2" borderId="22" xfId="0" applyFill="1" applyBorder="1" applyAlignment="1" applyProtection="1">
      <alignment wrapText="1"/>
      <protection locked="0"/>
    </xf>
    <xf numFmtId="0" fontId="0" fillId="2" borderId="20" xfId="0" applyFill="1" applyBorder="1" applyAlignment="1" applyProtection="1">
      <alignment wrapText="1"/>
      <protection locked="0"/>
    </xf>
    <xf numFmtId="14" fontId="6" fillId="0" borderId="0" xfId="0" applyNumberFormat="1" applyFont="1" applyAlignment="1">
      <alignment horizontal="right"/>
    </xf>
    <xf numFmtId="0" fontId="26" fillId="0" borderId="87" xfId="0" applyFont="1" applyBorder="1"/>
    <xf numFmtId="0" fontId="26" fillId="0" borderId="88" xfId="0" applyFont="1" applyBorder="1"/>
    <xf numFmtId="0" fontId="26" fillId="0" borderId="77" xfId="0" applyFont="1" applyBorder="1"/>
    <xf numFmtId="0" fontId="29" fillId="0" borderId="89" xfId="0" applyFont="1" applyBorder="1"/>
    <xf numFmtId="0" fontId="26" fillId="0" borderId="54" xfId="0" applyFont="1" applyBorder="1"/>
    <xf numFmtId="0" fontId="26" fillId="0" borderId="72" xfId="0" applyFont="1" applyBorder="1"/>
    <xf numFmtId="0" fontId="29" fillId="0" borderId="90" xfId="0" applyFont="1" applyBorder="1"/>
    <xf numFmtId="0" fontId="26" fillId="0" borderId="91" xfId="0" applyFont="1" applyBorder="1"/>
    <xf numFmtId="0" fontId="26" fillId="0" borderId="92" xfId="0" applyFont="1" applyBorder="1"/>
    <xf numFmtId="0" fontId="26" fillId="0" borderId="40" xfId="0" applyFont="1" applyBorder="1"/>
    <xf numFmtId="0" fontId="26" fillId="0" borderId="41" xfId="0" applyFont="1" applyBorder="1"/>
    <xf numFmtId="0" fontId="26" fillId="0" borderId="76" xfId="0" applyFont="1" applyBorder="1"/>
    <xf numFmtId="0" fontId="26" fillId="0" borderId="93" xfId="0" applyFont="1" applyBorder="1"/>
    <xf numFmtId="0" fontId="26" fillId="0" borderId="22" xfId="0" applyFont="1" applyBorder="1"/>
    <xf numFmtId="0" fontId="26" fillId="0" borderId="20" xfId="0" applyFont="1" applyBorder="1"/>
    <xf numFmtId="0" fontId="27" fillId="0" borderId="29" xfId="0" applyFont="1" applyBorder="1" applyAlignment="1">
      <alignment horizontal="center"/>
    </xf>
    <xf numFmtId="0" fontId="27" fillId="0" borderId="22" xfId="0" applyFont="1" applyBorder="1" applyAlignment="1">
      <alignment horizontal="center"/>
    </xf>
    <xf numFmtId="0" fontId="27" fillId="0" borderId="20" xfId="0" applyFont="1" applyBorder="1" applyAlignment="1">
      <alignment horizontal="center"/>
    </xf>
    <xf numFmtId="0" fontId="27" fillId="0" borderId="28" xfId="0" applyFont="1" applyBorder="1" applyAlignment="1">
      <alignment horizontal="center" wrapText="1"/>
    </xf>
    <xf numFmtId="0" fontId="27" fillId="0" borderId="13" xfId="0" applyFont="1" applyBorder="1" applyAlignment="1">
      <alignment horizontal="center" wrapText="1"/>
    </xf>
    <xf numFmtId="37" fontId="3" fillId="2" borderId="94" xfId="0" applyNumberFormat="1" applyFont="1" applyFill="1" applyBorder="1" applyAlignment="1" applyProtection="1">
      <alignment wrapText="1"/>
      <protection locked="0"/>
    </xf>
    <xf numFmtId="0" fontId="0" fillId="2" borderId="15" xfId="0" applyFill="1" applyBorder="1" applyAlignment="1" applyProtection="1">
      <alignment wrapText="1"/>
      <protection locked="0"/>
    </xf>
    <xf numFmtId="0" fontId="0" fillId="2" borderId="79"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0" xfId="0" applyFill="1" applyAlignment="1" applyProtection="1">
      <alignment wrapText="1"/>
      <protection locked="0"/>
    </xf>
    <xf numFmtId="0" fontId="0" fillId="2" borderId="17" xfId="0" applyFill="1" applyBorder="1" applyAlignment="1" applyProtection="1">
      <alignment wrapText="1"/>
      <protection locked="0"/>
    </xf>
    <xf numFmtId="0" fontId="0" fillId="2" borderId="50"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51" xfId="0" applyFill="1" applyBorder="1" applyAlignment="1" applyProtection="1">
      <alignment wrapText="1"/>
      <protection locked="0"/>
    </xf>
    <xf numFmtId="0" fontId="27" fillId="0" borderId="29" xfId="0" applyFont="1" applyBorder="1" applyAlignment="1">
      <alignment horizontal="center" wrapText="1"/>
    </xf>
    <xf numFmtId="0" fontId="27" fillId="0" borderId="20" xfId="0" applyFont="1" applyBorder="1" applyAlignment="1">
      <alignment horizontal="center" wrapText="1"/>
    </xf>
    <xf numFmtId="0" fontId="0" fillId="2" borderId="29" xfId="0" applyFill="1" applyBorder="1" applyAlignment="1" applyProtection="1">
      <alignment horizontal="center" wrapText="1"/>
      <protection locked="0"/>
    </xf>
    <xf numFmtId="0" fontId="0" fillId="2" borderId="20" xfId="0" applyFill="1" applyBorder="1" applyAlignment="1" applyProtection="1">
      <alignment horizontal="center" wrapText="1"/>
      <protection locked="0"/>
    </xf>
    <xf numFmtId="0" fontId="32" fillId="0" borderId="93" xfId="0" applyFont="1" applyBorder="1"/>
    <xf numFmtId="0" fontId="26" fillId="0" borderId="95" xfId="0" applyFont="1" applyBorder="1"/>
    <xf numFmtId="0" fontId="26" fillId="0" borderId="96" xfId="0" applyFont="1" applyBorder="1"/>
    <xf numFmtId="0" fontId="26" fillId="0" borderId="97" xfId="0" applyFont="1" applyBorder="1"/>
    <xf numFmtId="0" fontId="0" fillId="2" borderId="94" xfId="0" applyFill="1" applyBorder="1" applyAlignment="1" applyProtection="1">
      <alignment wrapText="1"/>
      <protection locked="0"/>
    </xf>
    <xf numFmtId="0" fontId="0" fillId="0" borderId="15" xfId="0" applyBorder="1" applyAlignment="1" applyProtection="1">
      <alignment wrapText="1"/>
      <protection locked="0"/>
    </xf>
    <xf numFmtId="0" fontId="0" fillId="0" borderId="79" xfId="0" applyBorder="1" applyAlignment="1" applyProtection="1">
      <alignment wrapText="1"/>
      <protection locked="0"/>
    </xf>
    <xf numFmtId="0" fontId="0" fillId="0" borderId="50" xfId="0" applyBorder="1" applyAlignment="1" applyProtection="1">
      <alignment wrapText="1"/>
      <protection locked="0"/>
    </xf>
    <xf numFmtId="0" fontId="0" fillId="0" borderId="1" xfId="0" applyBorder="1" applyAlignment="1" applyProtection="1">
      <alignment wrapText="1"/>
      <protection locked="0"/>
    </xf>
    <xf numFmtId="0" fontId="0" fillId="0" borderId="51" xfId="0" applyBorder="1" applyAlignment="1" applyProtection="1">
      <alignment wrapText="1"/>
      <protection locked="0"/>
    </xf>
    <xf numFmtId="0" fontId="25" fillId="0" borderId="36" xfId="0" applyFont="1" applyBorder="1"/>
    <xf numFmtId="0" fontId="0" fillId="0" borderId="37" xfId="0" applyBorder="1"/>
    <xf numFmtId="0" fontId="0" fillId="0" borderId="70" xfId="0" applyBorder="1"/>
    <xf numFmtId="0" fontId="29" fillId="0" borderId="98" xfId="0" applyFont="1" applyBorder="1"/>
    <xf numFmtId="0" fontId="26" fillId="0" borderId="99" xfId="0" applyFont="1" applyBorder="1"/>
    <xf numFmtId="0" fontId="26" fillId="0" borderId="82" xfId="0" applyFont="1" applyBorder="1"/>
    <xf numFmtId="0" fontId="29" fillId="0" borderId="100" xfId="0" applyFont="1" applyBorder="1"/>
    <xf numFmtId="0" fontId="26" fillId="0" borderId="101" xfId="0" applyFont="1" applyBorder="1"/>
    <xf numFmtId="0" fontId="26" fillId="0" borderId="102" xfId="0" applyFont="1" applyBorder="1"/>
  </cellXfs>
  <cellStyles count="5">
    <cellStyle name="Bob's comma" xfId="1" xr:uid="{00000000-0005-0000-0000-000000000000}"/>
    <cellStyle name="Comma" xfId="2" builtinId="3"/>
    <cellStyle name="Currency" xfId="3" builtinId="4"/>
    <cellStyle name="Normal" xfId="0" builtinId="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ED9D2"/>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42333</xdr:colOff>
      <xdr:row>33</xdr:row>
      <xdr:rowOff>110065</xdr:rowOff>
    </xdr:from>
    <xdr:to>
      <xdr:col>5</xdr:col>
      <xdr:colOff>1981200</xdr:colOff>
      <xdr:row>38</xdr:row>
      <xdr:rowOff>84665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0151533" y="6612465"/>
          <a:ext cx="1938867" cy="9482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FY 23/24 Update: SGR has been removed as an option since</a:t>
          </a:r>
          <a:r>
            <a:rPr lang="en-US" sz="1100" baseline="0"/>
            <a:t> it follows a different submittal and allocation process: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9525</xdr:rowOff>
    </xdr:from>
    <xdr:to>
      <xdr:col>4</xdr:col>
      <xdr:colOff>0</xdr:colOff>
      <xdr:row>21</xdr:row>
      <xdr:rowOff>0</xdr:rowOff>
    </xdr:to>
    <xdr:sp macro="" textlink="" fLocksText="0">
      <xdr:nvSpPr>
        <xdr:cNvPr id="1025" name="Text 1">
          <a:extLst>
            <a:ext uri="{FF2B5EF4-FFF2-40B4-BE49-F238E27FC236}">
              <a16:creationId xmlns:a16="http://schemas.microsoft.com/office/drawing/2014/main" id="{00000000-0008-0000-0900-000001040000}"/>
            </a:ext>
          </a:extLst>
        </xdr:cNvPr>
        <xdr:cNvSpPr txBox="1">
          <a:spLocks noChangeArrowheads="1"/>
        </xdr:cNvSpPr>
      </xdr:nvSpPr>
      <xdr:spPr bwMode="auto">
        <a:xfrm>
          <a:off x="2476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12</xdr:row>
      <xdr:rowOff>0</xdr:rowOff>
    </xdr:from>
    <xdr:to>
      <xdr:col>4</xdr:col>
      <xdr:colOff>0</xdr:colOff>
      <xdr:row>15</xdr:row>
      <xdr:rowOff>0</xdr:rowOff>
    </xdr:to>
    <xdr:sp macro="" textlink="" fLocksText="0">
      <xdr:nvSpPr>
        <xdr:cNvPr id="1026" name="Text 2">
          <a:extLst>
            <a:ext uri="{FF2B5EF4-FFF2-40B4-BE49-F238E27FC236}">
              <a16:creationId xmlns:a16="http://schemas.microsoft.com/office/drawing/2014/main" id="{00000000-0008-0000-0900-000002040000}"/>
            </a:ext>
          </a:extLst>
        </xdr:cNvPr>
        <xdr:cNvSpPr txBox="1">
          <a:spLocks noChangeArrowheads="1"/>
        </xdr:cNvSpPr>
      </xdr:nvSpPr>
      <xdr:spPr bwMode="auto">
        <a:xfrm>
          <a:off x="2476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8</xdr:row>
      <xdr:rowOff>9525</xdr:rowOff>
    </xdr:from>
    <xdr:to>
      <xdr:col>4</xdr:col>
      <xdr:colOff>0</xdr:colOff>
      <xdr:row>10</xdr:row>
      <xdr:rowOff>0</xdr:rowOff>
    </xdr:to>
    <xdr:sp macro="" textlink="" fLocksText="0">
      <xdr:nvSpPr>
        <xdr:cNvPr id="1027" name="Text 3">
          <a:extLst>
            <a:ext uri="{FF2B5EF4-FFF2-40B4-BE49-F238E27FC236}">
              <a16:creationId xmlns:a16="http://schemas.microsoft.com/office/drawing/2014/main" id="{00000000-0008-0000-0900-000003040000}"/>
            </a:ext>
          </a:extLst>
        </xdr:cNvPr>
        <xdr:cNvSpPr txBox="1">
          <a:spLocks noChangeArrowheads="1"/>
        </xdr:cNvSpPr>
      </xdr:nvSpPr>
      <xdr:spPr bwMode="auto">
        <a:xfrm>
          <a:off x="2476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28" name="Text 1">
          <a:extLst>
            <a:ext uri="{FF2B5EF4-FFF2-40B4-BE49-F238E27FC236}">
              <a16:creationId xmlns:a16="http://schemas.microsoft.com/office/drawing/2014/main" id="{00000000-0008-0000-0900-000004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29" name="Text 2">
          <a:extLst>
            <a:ext uri="{FF2B5EF4-FFF2-40B4-BE49-F238E27FC236}">
              <a16:creationId xmlns:a16="http://schemas.microsoft.com/office/drawing/2014/main" id="{00000000-0008-0000-0900-000005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0" name="Text 3">
          <a:extLst>
            <a:ext uri="{FF2B5EF4-FFF2-40B4-BE49-F238E27FC236}">
              <a16:creationId xmlns:a16="http://schemas.microsoft.com/office/drawing/2014/main" id="{00000000-0008-0000-0900-000006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1" name="Text 1">
          <a:extLst>
            <a:ext uri="{FF2B5EF4-FFF2-40B4-BE49-F238E27FC236}">
              <a16:creationId xmlns:a16="http://schemas.microsoft.com/office/drawing/2014/main" id="{00000000-0008-0000-0900-000007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3" name="Text 3">
          <a:extLst>
            <a:ext uri="{FF2B5EF4-FFF2-40B4-BE49-F238E27FC236}">
              <a16:creationId xmlns:a16="http://schemas.microsoft.com/office/drawing/2014/main" id="{00000000-0008-0000-0900-000009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34" name="Text 1">
          <a:extLst>
            <a:ext uri="{FF2B5EF4-FFF2-40B4-BE49-F238E27FC236}">
              <a16:creationId xmlns:a16="http://schemas.microsoft.com/office/drawing/2014/main" id="{00000000-0008-0000-0900-00000A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35" name="Text 2">
          <a:extLst>
            <a:ext uri="{FF2B5EF4-FFF2-40B4-BE49-F238E27FC236}">
              <a16:creationId xmlns:a16="http://schemas.microsoft.com/office/drawing/2014/main" id="{00000000-0008-0000-0900-00000B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6" name="Text 3">
          <a:extLst>
            <a:ext uri="{FF2B5EF4-FFF2-40B4-BE49-F238E27FC236}">
              <a16:creationId xmlns:a16="http://schemas.microsoft.com/office/drawing/2014/main" id="{00000000-0008-0000-0900-00000C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7" name="Text 1">
          <a:extLst>
            <a:ext uri="{FF2B5EF4-FFF2-40B4-BE49-F238E27FC236}">
              <a16:creationId xmlns:a16="http://schemas.microsoft.com/office/drawing/2014/main" id="{00000000-0008-0000-0900-00000D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9" name="Text 3">
          <a:extLst>
            <a:ext uri="{FF2B5EF4-FFF2-40B4-BE49-F238E27FC236}">
              <a16:creationId xmlns:a16="http://schemas.microsoft.com/office/drawing/2014/main" id="{00000000-0008-0000-0900-00000F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9525</xdr:rowOff>
    </xdr:to>
    <xdr:sp macro="" textlink="" fLocksText="0">
      <xdr:nvSpPr>
        <xdr:cNvPr id="1040" name="Text 1">
          <a:extLst>
            <a:ext uri="{FF2B5EF4-FFF2-40B4-BE49-F238E27FC236}">
              <a16:creationId xmlns:a16="http://schemas.microsoft.com/office/drawing/2014/main" id="{00000000-0008-0000-0900-000010040000}"/>
            </a:ext>
          </a:extLst>
        </xdr:cNvPr>
        <xdr:cNvSpPr txBox="1">
          <a:spLocks noChangeArrowheads="1"/>
        </xdr:cNvSpPr>
      </xdr:nvSpPr>
      <xdr:spPr bwMode="auto">
        <a:xfrm>
          <a:off x="7658100" y="3209925"/>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41" name="Text 2">
          <a:extLst>
            <a:ext uri="{FF2B5EF4-FFF2-40B4-BE49-F238E27FC236}">
              <a16:creationId xmlns:a16="http://schemas.microsoft.com/office/drawing/2014/main" id="{00000000-0008-0000-0900-000011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9</xdr:row>
      <xdr:rowOff>190500</xdr:rowOff>
    </xdr:to>
    <xdr:sp macro="" textlink="" fLocksText="0">
      <xdr:nvSpPr>
        <xdr:cNvPr id="1042" name="Text 3">
          <a:extLst>
            <a:ext uri="{FF2B5EF4-FFF2-40B4-BE49-F238E27FC236}">
              <a16:creationId xmlns:a16="http://schemas.microsoft.com/office/drawing/2014/main" id="{00000000-0008-0000-0900-000012040000}"/>
            </a:ext>
          </a:extLst>
        </xdr:cNvPr>
        <xdr:cNvSpPr txBox="1">
          <a:spLocks noChangeArrowheads="1"/>
        </xdr:cNvSpPr>
      </xdr:nvSpPr>
      <xdr:spPr bwMode="auto">
        <a:xfrm>
          <a:off x="7658100" y="1638300"/>
          <a:ext cx="0" cy="381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43" name="Text 1">
          <a:extLst>
            <a:ext uri="{FF2B5EF4-FFF2-40B4-BE49-F238E27FC236}">
              <a16:creationId xmlns:a16="http://schemas.microsoft.com/office/drawing/2014/main" id="{00000000-0008-0000-0900-000013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44" name="Text 2">
          <a:extLst>
            <a:ext uri="{FF2B5EF4-FFF2-40B4-BE49-F238E27FC236}">
              <a16:creationId xmlns:a16="http://schemas.microsoft.com/office/drawing/2014/main" id="{00000000-0008-0000-0900-000014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45" name="Text 3">
          <a:extLst>
            <a:ext uri="{FF2B5EF4-FFF2-40B4-BE49-F238E27FC236}">
              <a16:creationId xmlns:a16="http://schemas.microsoft.com/office/drawing/2014/main" id="{00000000-0008-0000-0900-000015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17</xdr:row>
      <xdr:rowOff>9525</xdr:rowOff>
    </xdr:from>
    <xdr:to>
      <xdr:col>12</xdr:col>
      <xdr:colOff>0</xdr:colOff>
      <xdr:row>21</xdr:row>
      <xdr:rowOff>0</xdr:rowOff>
    </xdr:to>
    <xdr:sp macro="" textlink="" fLocksText="0">
      <xdr:nvSpPr>
        <xdr:cNvPr id="1046" name="Text 1">
          <a:extLst>
            <a:ext uri="{FF2B5EF4-FFF2-40B4-BE49-F238E27FC236}">
              <a16:creationId xmlns:a16="http://schemas.microsoft.com/office/drawing/2014/main" id="{00000000-0008-0000-0900-000016040000}"/>
            </a:ext>
          </a:extLst>
        </xdr:cNvPr>
        <xdr:cNvSpPr txBox="1">
          <a:spLocks noChangeArrowheads="1"/>
        </xdr:cNvSpPr>
      </xdr:nvSpPr>
      <xdr:spPr bwMode="auto">
        <a:xfrm>
          <a:off x="155638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12</xdr:row>
      <xdr:rowOff>0</xdr:rowOff>
    </xdr:from>
    <xdr:to>
      <xdr:col>12</xdr:col>
      <xdr:colOff>0</xdr:colOff>
      <xdr:row>15</xdr:row>
      <xdr:rowOff>0</xdr:rowOff>
    </xdr:to>
    <xdr:sp macro="" textlink="" fLocksText="0">
      <xdr:nvSpPr>
        <xdr:cNvPr id="1047" name="Text 2">
          <a:extLst>
            <a:ext uri="{FF2B5EF4-FFF2-40B4-BE49-F238E27FC236}">
              <a16:creationId xmlns:a16="http://schemas.microsoft.com/office/drawing/2014/main" id="{00000000-0008-0000-0900-000017040000}"/>
            </a:ext>
          </a:extLst>
        </xdr:cNvPr>
        <xdr:cNvSpPr txBox="1">
          <a:spLocks noChangeArrowheads="1"/>
        </xdr:cNvSpPr>
      </xdr:nvSpPr>
      <xdr:spPr bwMode="auto">
        <a:xfrm>
          <a:off x="155638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8</xdr:row>
      <xdr:rowOff>9525</xdr:rowOff>
    </xdr:from>
    <xdr:to>
      <xdr:col>12</xdr:col>
      <xdr:colOff>0</xdr:colOff>
      <xdr:row>10</xdr:row>
      <xdr:rowOff>0</xdr:rowOff>
    </xdr:to>
    <xdr:sp macro="" textlink="" fLocksText="0">
      <xdr:nvSpPr>
        <xdr:cNvPr id="1048" name="Text 3">
          <a:extLst>
            <a:ext uri="{FF2B5EF4-FFF2-40B4-BE49-F238E27FC236}">
              <a16:creationId xmlns:a16="http://schemas.microsoft.com/office/drawing/2014/main" id="{00000000-0008-0000-0900-000018040000}"/>
            </a:ext>
          </a:extLst>
        </xdr:cNvPr>
        <xdr:cNvSpPr txBox="1">
          <a:spLocks noChangeArrowheads="1"/>
        </xdr:cNvSpPr>
      </xdr:nvSpPr>
      <xdr:spPr bwMode="auto">
        <a:xfrm>
          <a:off x="155638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17</xdr:row>
      <xdr:rowOff>9525</xdr:rowOff>
    </xdr:from>
    <xdr:to>
      <xdr:col>16</xdr:col>
      <xdr:colOff>0</xdr:colOff>
      <xdr:row>21</xdr:row>
      <xdr:rowOff>0</xdr:rowOff>
    </xdr:to>
    <xdr:sp macro="" textlink="" fLocksText="0">
      <xdr:nvSpPr>
        <xdr:cNvPr id="1049" name="Text 1">
          <a:extLst>
            <a:ext uri="{FF2B5EF4-FFF2-40B4-BE49-F238E27FC236}">
              <a16:creationId xmlns:a16="http://schemas.microsoft.com/office/drawing/2014/main" id="{00000000-0008-0000-0900-000019040000}"/>
            </a:ext>
          </a:extLst>
        </xdr:cNvPr>
        <xdr:cNvSpPr txBox="1">
          <a:spLocks noChangeArrowheads="1"/>
        </xdr:cNvSpPr>
      </xdr:nvSpPr>
      <xdr:spPr bwMode="auto">
        <a:xfrm>
          <a:off x="232219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12</xdr:row>
      <xdr:rowOff>0</xdr:rowOff>
    </xdr:from>
    <xdr:to>
      <xdr:col>16</xdr:col>
      <xdr:colOff>0</xdr:colOff>
      <xdr:row>15</xdr:row>
      <xdr:rowOff>0</xdr:rowOff>
    </xdr:to>
    <xdr:sp macro="" textlink="" fLocksText="0">
      <xdr:nvSpPr>
        <xdr:cNvPr id="1050" name="Text 2">
          <a:extLst>
            <a:ext uri="{FF2B5EF4-FFF2-40B4-BE49-F238E27FC236}">
              <a16:creationId xmlns:a16="http://schemas.microsoft.com/office/drawing/2014/main" id="{00000000-0008-0000-0900-00001A040000}"/>
            </a:ext>
          </a:extLst>
        </xdr:cNvPr>
        <xdr:cNvSpPr txBox="1">
          <a:spLocks noChangeArrowheads="1"/>
        </xdr:cNvSpPr>
      </xdr:nvSpPr>
      <xdr:spPr bwMode="auto">
        <a:xfrm>
          <a:off x="232219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8</xdr:row>
      <xdr:rowOff>9525</xdr:rowOff>
    </xdr:from>
    <xdr:to>
      <xdr:col>16</xdr:col>
      <xdr:colOff>0</xdr:colOff>
      <xdr:row>10</xdr:row>
      <xdr:rowOff>0</xdr:rowOff>
    </xdr:to>
    <xdr:sp macro="" textlink="" fLocksText="0">
      <xdr:nvSpPr>
        <xdr:cNvPr id="1051" name="Text 3">
          <a:extLst>
            <a:ext uri="{FF2B5EF4-FFF2-40B4-BE49-F238E27FC236}">
              <a16:creationId xmlns:a16="http://schemas.microsoft.com/office/drawing/2014/main" id="{00000000-0008-0000-0900-00001B040000}"/>
            </a:ext>
          </a:extLst>
        </xdr:cNvPr>
        <xdr:cNvSpPr txBox="1">
          <a:spLocks noChangeArrowheads="1"/>
        </xdr:cNvSpPr>
      </xdr:nvSpPr>
      <xdr:spPr bwMode="auto">
        <a:xfrm>
          <a:off x="232219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52" name="Text 1">
          <a:extLst>
            <a:ext uri="{FF2B5EF4-FFF2-40B4-BE49-F238E27FC236}">
              <a16:creationId xmlns:a16="http://schemas.microsoft.com/office/drawing/2014/main" id="{00000000-0008-0000-0900-00001C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53" name="Text 2">
          <a:extLst>
            <a:ext uri="{FF2B5EF4-FFF2-40B4-BE49-F238E27FC236}">
              <a16:creationId xmlns:a16="http://schemas.microsoft.com/office/drawing/2014/main" id="{00000000-0008-0000-0900-00001D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54" name="Text 3">
          <a:extLst>
            <a:ext uri="{FF2B5EF4-FFF2-40B4-BE49-F238E27FC236}">
              <a16:creationId xmlns:a16="http://schemas.microsoft.com/office/drawing/2014/main" id="{00000000-0008-0000-0900-00001E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575733</xdr:colOff>
      <xdr:row>46</xdr:row>
      <xdr:rowOff>199570</xdr:rowOff>
    </xdr:from>
    <xdr:to>
      <xdr:col>7</xdr:col>
      <xdr:colOff>177800</xdr:colOff>
      <xdr:row>59</xdr:row>
      <xdr:rowOff>72572</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838804" y="10903856"/>
          <a:ext cx="14678782" cy="24674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200" baseline="0">
              <a:solidFill>
                <a:srgbClr val="FF0000"/>
              </a:solidFill>
            </a:rPr>
            <a:t>Complete only for TDA Triennial Performance Audit recommendations.</a:t>
          </a:r>
          <a:endParaRPr lang="en-US" sz="7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25</xdr:row>
      <xdr:rowOff>9525</xdr:rowOff>
    </xdr:from>
    <xdr:to>
      <xdr:col>4</xdr:col>
      <xdr:colOff>0</xdr:colOff>
      <xdr:row>31</xdr:row>
      <xdr:rowOff>0</xdr:rowOff>
    </xdr:to>
    <xdr:sp macro="" textlink="" fLocksText="0">
      <xdr:nvSpPr>
        <xdr:cNvPr id="7169" name="Text 1">
          <a:extLst>
            <a:ext uri="{FF2B5EF4-FFF2-40B4-BE49-F238E27FC236}">
              <a16:creationId xmlns:a16="http://schemas.microsoft.com/office/drawing/2014/main" id="{00000000-0008-0000-0A00-0000011C0000}"/>
            </a:ext>
          </a:extLst>
        </xdr:cNvPr>
        <xdr:cNvSpPr txBox="1">
          <a:spLocks noChangeArrowheads="1"/>
        </xdr:cNvSpPr>
      </xdr:nvSpPr>
      <xdr:spPr bwMode="auto">
        <a:xfrm>
          <a:off x="2190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19</xdr:row>
      <xdr:rowOff>0</xdr:rowOff>
    </xdr:from>
    <xdr:to>
      <xdr:col>4</xdr:col>
      <xdr:colOff>0</xdr:colOff>
      <xdr:row>23</xdr:row>
      <xdr:rowOff>0</xdr:rowOff>
    </xdr:to>
    <xdr:sp macro="" textlink="" fLocksText="0">
      <xdr:nvSpPr>
        <xdr:cNvPr id="7170" name="Text 2">
          <a:extLst>
            <a:ext uri="{FF2B5EF4-FFF2-40B4-BE49-F238E27FC236}">
              <a16:creationId xmlns:a16="http://schemas.microsoft.com/office/drawing/2014/main" id="{00000000-0008-0000-0A00-0000021C0000}"/>
            </a:ext>
          </a:extLst>
        </xdr:cNvPr>
        <xdr:cNvSpPr txBox="1">
          <a:spLocks noChangeArrowheads="1"/>
        </xdr:cNvSpPr>
      </xdr:nvSpPr>
      <xdr:spPr bwMode="auto">
        <a:xfrm>
          <a:off x="2190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14</xdr:row>
      <xdr:rowOff>9525</xdr:rowOff>
    </xdr:from>
    <xdr:to>
      <xdr:col>4</xdr:col>
      <xdr:colOff>0</xdr:colOff>
      <xdr:row>17</xdr:row>
      <xdr:rowOff>0</xdr:rowOff>
    </xdr:to>
    <xdr:sp macro="" textlink="" fLocksText="0">
      <xdr:nvSpPr>
        <xdr:cNvPr id="7171" name="Text 3">
          <a:extLst>
            <a:ext uri="{FF2B5EF4-FFF2-40B4-BE49-F238E27FC236}">
              <a16:creationId xmlns:a16="http://schemas.microsoft.com/office/drawing/2014/main" id="{00000000-0008-0000-0A00-0000031C0000}"/>
            </a:ext>
          </a:extLst>
        </xdr:cNvPr>
        <xdr:cNvSpPr txBox="1">
          <a:spLocks noChangeArrowheads="1"/>
        </xdr:cNvSpPr>
      </xdr:nvSpPr>
      <xdr:spPr bwMode="auto">
        <a:xfrm>
          <a:off x="2190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2" name="Text 1">
          <a:extLst>
            <a:ext uri="{FF2B5EF4-FFF2-40B4-BE49-F238E27FC236}">
              <a16:creationId xmlns:a16="http://schemas.microsoft.com/office/drawing/2014/main" id="{00000000-0008-0000-0A00-000004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3" name="Text 2">
          <a:extLst>
            <a:ext uri="{FF2B5EF4-FFF2-40B4-BE49-F238E27FC236}">
              <a16:creationId xmlns:a16="http://schemas.microsoft.com/office/drawing/2014/main" id="{00000000-0008-0000-0A00-000005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4" name="Text 3">
          <a:extLst>
            <a:ext uri="{FF2B5EF4-FFF2-40B4-BE49-F238E27FC236}">
              <a16:creationId xmlns:a16="http://schemas.microsoft.com/office/drawing/2014/main" id="{00000000-0008-0000-0A00-000006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75" name="Text 1">
          <a:extLst>
            <a:ext uri="{FF2B5EF4-FFF2-40B4-BE49-F238E27FC236}">
              <a16:creationId xmlns:a16="http://schemas.microsoft.com/office/drawing/2014/main" id="{00000000-0008-0000-0A00-000007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76" name="Text 3">
          <a:extLst>
            <a:ext uri="{FF2B5EF4-FFF2-40B4-BE49-F238E27FC236}">
              <a16:creationId xmlns:a16="http://schemas.microsoft.com/office/drawing/2014/main" id="{00000000-0008-0000-0A00-000008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7" name="Text 1">
          <a:extLst>
            <a:ext uri="{FF2B5EF4-FFF2-40B4-BE49-F238E27FC236}">
              <a16:creationId xmlns:a16="http://schemas.microsoft.com/office/drawing/2014/main" id="{00000000-0008-0000-0A00-000009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8" name="Text 2">
          <a:extLst>
            <a:ext uri="{FF2B5EF4-FFF2-40B4-BE49-F238E27FC236}">
              <a16:creationId xmlns:a16="http://schemas.microsoft.com/office/drawing/2014/main" id="{00000000-0008-0000-0A00-00000A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9" name="Text 3">
          <a:extLst>
            <a:ext uri="{FF2B5EF4-FFF2-40B4-BE49-F238E27FC236}">
              <a16:creationId xmlns:a16="http://schemas.microsoft.com/office/drawing/2014/main" id="{00000000-0008-0000-0A00-00000B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80" name="Text 1">
          <a:extLst>
            <a:ext uri="{FF2B5EF4-FFF2-40B4-BE49-F238E27FC236}">
              <a16:creationId xmlns:a16="http://schemas.microsoft.com/office/drawing/2014/main" id="{00000000-0008-0000-0A00-00000C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81" name="Text 3">
          <a:extLst>
            <a:ext uri="{FF2B5EF4-FFF2-40B4-BE49-F238E27FC236}">
              <a16:creationId xmlns:a16="http://schemas.microsoft.com/office/drawing/2014/main" id="{00000000-0008-0000-0A00-00000D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9525</xdr:rowOff>
    </xdr:to>
    <xdr:sp macro="" textlink="" fLocksText="0">
      <xdr:nvSpPr>
        <xdr:cNvPr id="7182" name="Text 1">
          <a:extLst>
            <a:ext uri="{FF2B5EF4-FFF2-40B4-BE49-F238E27FC236}">
              <a16:creationId xmlns:a16="http://schemas.microsoft.com/office/drawing/2014/main" id="{00000000-0008-0000-0A00-00000E1C0000}"/>
            </a:ext>
          </a:extLst>
        </xdr:cNvPr>
        <xdr:cNvSpPr txBox="1">
          <a:spLocks noChangeArrowheads="1"/>
        </xdr:cNvSpPr>
      </xdr:nvSpPr>
      <xdr:spPr bwMode="auto">
        <a:xfrm>
          <a:off x="7658100" y="4610100"/>
          <a:ext cx="0" cy="1200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83" name="Text 2">
          <a:extLst>
            <a:ext uri="{FF2B5EF4-FFF2-40B4-BE49-F238E27FC236}">
              <a16:creationId xmlns:a16="http://schemas.microsoft.com/office/drawing/2014/main" id="{00000000-0008-0000-0A00-00000F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16</xdr:row>
      <xdr:rowOff>190500</xdr:rowOff>
    </xdr:to>
    <xdr:sp macro="" textlink="" fLocksText="0">
      <xdr:nvSpPr>
        <xdr:cNvPr id="7184" name="Text 3">
          <a:extLst>
            <a:ext uri="{FF2B5EF4-FFF2-40B4-BE49-F238E27FC236}">
              <a16:creationId xmlns:a16="http://schemas.microsoft.com/office/drawing/2014/main" id="{00000000-0008-0000-0A00-0000101C0000}"/>
            </a:ext>
          </a:extLst>
        </xdr:cNvPr>
        <xdr:cNvSpPr txBox="1">
          <a:spLocks noChangeArrowheads="1"/>
        </xdr:cNvSpPr>
      </xdr:nvSpPr>
      <xdr:spPr bwMode="auto">
        <a:xfrm>
          <a:off x="7658100" y="2657475"/>
          <a:ext cx="0" cy="581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85" name="Text 1">
          <a:extLst>
            <a:ext uri="{FF2B5EF4-FFF2-40B4-BE49-F238E27FC236}">
              <a16:creationId xmlns:a16="http://schemas.microsoft.com/office/drawing/2014/main" id="{00000000-0008-0000-0A00-000011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86" name="Text 2">
          <a:extLst>
            <a:ext uri="{FF2B5EF4-FFF2-40B4-BE49-F238E27FC236}">
              <a16:creationId xmlns:a16="http://schemas.microsoft.com/office/drawing/2014/main" id="{00000000-0008-0000-0A00-000012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87" name="Text 3">
          <a:extLst>
            <a:ext uri="{FF2B5EF4-FFF2-40B4-BE49-F238E27FC236}">
              <a16:creationId xmlns:a16="http://schemas.microsoft.com/office/drawing/2014/main" id="{00000000-0008-0000-0A00-000013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10</xdr:col>
      <xdr:colOff>0</xdr:colOff>
      <xdr:row>31</xdr:row>
      <xdr:rowOff>0</xdr:rowOff>
    </xdr:to>
    <xdr:sp macro="" textlink="" fLocksText="0">
      <xdr:nvSpPr>
        <xdr:cNvPr id="7188" name="Text 1">
          <a:extLst>
            <a:ext uri="{FF2B5EF4-FFF2-40B4-BE49-F238E27FC236}">
              <a16:creationId xmlns:a16="http://schemas.microsoft.com/office/drawing/2014/main" id="{00000000-0008-0000-0A00-0000141C0000}"/>
            </a:ext>
          </a:extLst>
        </xdr:cNvPr>
        <xdr:cNvSpPr txBox="1">
          <a:spLocks noChangeArrowheads="1"/>
        </xdr:cNvSpPr>
      </xdr:nvSpPr>
      <xdr:spPr bwMode="auto">
        <a:xfrm>
          <a:off x="15535275" y="4610100"/>
          <a:ext cx="594360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10</xdr:col>
      <xdr:colOff>0</xdr:colOff>
      <xdr:row>23</xdr:row>
      <xdr:rowOff>0</xdr:rowOff>
    </xdr:to>
    <xdr:sp macro="" textlink="" fLocksText="0">
      <xdr:nvSpPr>
        <xdr:cNvPr id="7189" name="Text 2">
          <a:extLst>
            <a:ext uri="{FF2B5EF4-FFF2-40B4-BE49-F238E27FC236}">
              <a16:creationId xmlns:a16="http://schemas.microsoft.com/office/drawing/2014/main" id="{00000000-0008-0000-0A00-0000151C0000}"/>
            </a:ext>
          </a:extLst>
        </xdr:cNvPr>
        <xdr:cNvSpPr txBox="1">
          <a:spLocks noChangeArrowheads="1"/>
        </xdr:cNvSpPr>
      </xdr:nvSpPr>
      <xdr:spPr bwMode="auto">
        <a:xfrm>
          <a:off x="15535275" y="3524250"/>
          <a:ext cx="594360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10</xdr:col>
      <xdr:colOff>0</xdr:colOff>
      <xdr:row>17</xdr:row>
      <xdr:rowOff>0</xdr:rowOff>
    </xdr:to>
    <xdr:sp macro="" textlink="" fLocksText="0">
      <xdr:nvSpPr>
        <xdr:cNvPr id="7190" name="Text 3">
          <a:extLst>
            <a:ext uri="{FF2B5EF4-FFF2-40B4-BE49-F238E27FC236}">
              <a16:creationId xmlns:a16="http://schemas.microsoft.com/office/drawing/2014/main" id="{00000000-0008-0000-0A00-0000161C0000}"/>
            </a:ext>
          </a:extLst>
        </xdr:cNvPr>
        <xdr:cNvSpPr txBox="1">
          <a:spLocks noChangeArrowheads="1"/>
        </xdr:cNvSpPr>
      </xdr:nvSpPr>
      <xdr:spPr bwMode="auto">
        <a:xfrm>
          <a:off x="15535275" y="2657475"/>
          <a:ext cx="594360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25</xdr:row>
      <xdr:rowOff>9525</xdr:rowOff>
    </xdr:from>
    <xdr:to>
      <xdr:col>10</xdr:col>
      <xdr:colOff>0</xdr:colOff>
      <xdr:row>31</xdr:row>
      <xdr:rowOff>0</xdr:rowOff>
    </xdr:to>
    <xdr:sp macro="" textlink="" fLocksText="0">
      <xdr:nvSpPr>
        <xdr:cNvPr id="7191" name="Text 1">
          <a:extLst>
            <a:ext uri="{FF2B5EF4-FFF2-40B4-BE49-F238E27FC236}">
              <a16:creationId xmlns:a16="http://schemas.microsoft.com/office/drawing/2014/main" id="{00000000-0008-0000-0A00-0000171C0000}"/>
            </a:ext>
          </a:extLst>
        </xdr:cNvPr>
        <xdr:cNvSpPr txBox="1">
          <a:spLocks noChangeArrowheads="1"/>
        </xdr:cNvSpPr>
      </xdr:nvSpPr>
      <xdr:spPr bwMode="auto">
        <a:xfrm>
          <a:off x="21478875"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19</xdr:row>
      <xdr:rowOff>0</xdr:rowOff>
    </xdr:from>
    <xdr:to>
      <xdr:col>10</xdr:col>
      <xdr:colOff>0</xdr:colOff>
      <xdr:row>23</xdr:row>
      <xdr:rowOff>0</xdr:rowOff>
    </xdr:to>
    <xdr:sp macro="" textlink="" fLocksText="0">
      <xdr:nvSpPr>
        <xdr:cNvPr id="7192" name="Text 2">
          <a:extLst>
            <a:ext uri="{FF2B5EF4-FFF2-40B4-BE49-F238E27FC236}">
              <a16:creationId xmlns:a16="http://schemas.microsoft.com/office/drawing/2014/main" id="{00000000-0008-0000-0A00-0000181C0000}"/>
            </a:ext>
          </a:extLst>
        </xdr:cNvPr>
        <xdr:cNvSpPr txBox="1">
          <a:spLocks noChangeArrowheads="1"/>
        </xdr:cNvSpPr>
      </xdr:nvSpPr>
      <xdr:spPr bwMode="auto">
        <a:xfrm>
          <a:off x="21478875"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14</xdr:row>
      <xdr:rowOff>9525</xdr:rowOff>
    </xdr:from>
    <xdr:to>
      <xdr:col>10</xdr:col>
      <xdr:colOff>0</xdr:colOff>
      <xdr:row>17</xdr:row>
      <xdr:rowOff>0</xdr:rowOff>
    </xdr:to>
    <xdr:sp macro="" textlink="" fLocksText="0">
      <xdr:nvSpPr>
        <xdr:cNvPr id="7193" name="Text 3">
          <a:extLst>
            <a:ext uri="{FF2B5EF4-FFF2-40B4-BE49-F238E27FC236}">
              <a16:creationId xmlns:a16="http://schemas.microsoft.com/office/drawing/2014/main" id="{00000000-0008-0000-0A00-0000191C0000}"/>
            </a:ext>
          </a:extLst>
        </xdr:cNvPr>
        <xdr:cNvSpPr txBox="1">
          <a:spLocks noChangeArrowheads="1"/>
        </xdr:cNvSpPr>
      </xdr:nvSpPr>
      <xdr:spPr bwMode="auto">
        <a:xfrm>
          <a:off x="21478875"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94" name="Text 1">
          <a:extLst>
            <a:ext uri="{FF2B5EF4-FFF2-40B4-BE49-F238E27FC236}">
              <a16:creationId xmlns:a16="http://schemas.microsoft.com/office/drawing/2014/main" id="{00000000-0008-0000-0A00-00001A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95" name="Text 2">
          <a:extLst>
            <a:ext uri="{FF2B5EF4-FFF2-40B4-BE49-F238E27FC236}">
              <a16:creationId xmlns:a16="http://schemas.microsoft.com/office/drawing/2014/main" id="{00000000-0008-0000-0A00-00001B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96" name="Text 3">
          <a:extLst>
            <a:ext uri="{FF2B5EF4-FFF2-40B4-BE49-F238E27FC236}">
              <a16:creationId xmlns:a16="http://schemas.microsoft.com/office/drawing/2014/main" id="{00000000-0008-0000-0A00-00001C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197" name="Text 1">
          <a:extLst>
            <a:ext uri="{FF2B5EF4-FFF2-40B4-BE49-F238E27FC236}">
              <a16:creationId xmlns:a16="http://schemas.microsoft.com/office/drawing/2014/main" id="{00000000-0008-0000-0A00-00001D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198" name="Text 2">
          <a:extLst>
            <a:ext uri="{FF2B5EF4-FFF2-40B4-BE49-F238E27FC236}">
              <a16:creationId xmlns:a16="http://schemas.microsoft.com/office/drawing/2014/main" id="{00000000-0008-0000-0A00-00001E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199" name="Text 3">
          <a:extLst>
            <a:ext uri="{FF2B5EF4-FFF2-40B4-BE49-F238E27FC236}">
              <a16:creationId xmlns:a16="http://schemas.microsoft.com/office/drawing/2014/main" id="{00000000-0008-0000-0A00-00001F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200" name="Text 1">
          <a:extLst>
            <a:ext uri="{FF2B5EF4-FFF2-40B4-BE49-F238E27FC236}">
              <a16:creationId xmlns:a16="http://schemas.microsoft.com/office/drawing/2014/main" id="{00000000-0008-0000-0A00-000020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201" name="Text 2">
          <a:extLst>
            <a:ext uri="{FF2B5EF4-FFF2-40B4-BE49-F238E27FC236}">
              <a16:creationId xmlns:a16="http://schemas.microsoft.com/office/drawing/2014/main" id="{00000000-0008-0000-0A00-000021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202" name="Text 3">
          <a:extLst>
            <a:ext uri="{FF2B5EF4-FFF2-40B4-BE49-F238E27FC236}">
              <a16:creationId xmlns:a16="http://schemas.microsoft.com/office/drawing/2014/main" id="{00000000-0008-0000-0A00-000022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237066</xdr:colOff>
      <xdr:row>47</xdr:row>
      <xdr:rowOff>143933</xdr:rowOff>
    </xdr:from>
    <xdr:to>
      <xdr:col>6</xdr:col>
      <xdr:colOff>736600</xdr:colOff>
      <xdr:row>59</xdr:row>
      <xdr:rowOff>160867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57199" y="10735733"/>
          <a:ext cx="14748934" cy="23537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200" baseline="0">
              <a:solidFill>
                <a:srgbClr val="FF0000"/>
              </a:solidFill>
            </a:rPr>
            <a:t>Complete only for TDA Triennial Performance Audit recommendations.</a:t>
          </a:r>
          <a:endParaRPr lang="en-US" sz="7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133724</xdr:colOff>
      <xdr:row>43</xdr:row>
      <xdr:rowOff>44260</xdr:rowOff>
    </xdr:from>
    <xdr:to>
      <xdr:col>7</xdr:col>
      <xdr:colOff>95250</xdr:colOff>
      <xdr:row>55</xdr:row>
      <xdr:rowOff>139699</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5861424" y="8083360"/>
          <a:ext cx="2190376" cy="245763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For further information regarding  exclusions and exemptions, please refer to PUC Sections 99247, 99268.8, 99268.12, 99268.16, and 99268.17.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4</xdr:col>
      <xdr:colOff>104589</xdr:colOff>
      <xdr:row>57</xdr:row>
      <xdr:rowOff>112432</xdr:rowOff>
    </xdr:from>
    <xdr:to>
      <xdr:col>7</xdr:col>
      <xdr:colOff>88901</xdr:colOff>
      <xdr:row>61</xdr:row>
      <xdr:rowOff>119903</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5832289" y="10907432"/>
          <a:ext cx="2213162" cy="794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twoCellAnchor>
    <xdr:from>
      <xdr:col>4</xdr:col>
      <xdr:colOff>63501</xdr:colOff>
      <xdr:row>26</xdr:row>
      <xdr:rowOff>12700</xdr:rowOff>
    </xdr:from>
    <xdr:to>
      <xdr:col>7</xdr:col>
      <xdr:colOff>44450</xdr:colOff>
      <xdr:row>30</xdr:row>
      <xdr:rowOff>38100</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5791201" y="4902200"/>
          <a:ext cx="2209799" cy="81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186765</xdr:colOff>
      <xdr:row>39</xdr:row>
      <xdr:rowOff>74707</xdr:rowOff>
    </xdr:from>
    <xdr:to>
      <xdr:col>7</xdr:col>
      <xdr:colOff>449729</xdr:colOff>
      <xdr:row>50</xdr:row>
      <xdr:rowOff>89648</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7336118" y="7605060"/>
          <a:ext cx="2190376" cy="2136588"/>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For further information regarding  exclusions and exemptions, please refer to PUC Sections 99247, 99268.8, 99268.12, 99268.16, and 99268.17.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4</xdr:col>
      <xdr:colOff>82177</xdr:colOff>
      <xdr:row>13</xdr:row>
      <xdr:rowOff>74706</xdr:rowOff>
    </xdr:from>
    <xdr:to>
      <xdr:col>7</xdr:col>
      <xdr:colOff>367927</xdr:colOff>
      <xdr:row>17</xdr:row>
      <xdr:rowOff>92636</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7231530" y="2577353"/>
          <a:ext cx="2213162" cy="794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twoCellAnchor>
    <xdr:from>
      <xdr:col>4</xdr:col>
      <xdr:colOff>194234</xdr:colOff>
      <xdr:row>51</xdr:row>
      <xdr:rowOff>14940</xdr:rowOff>
    </xdr:from>
    <xdr:to>
      <xdr:col>7</xdr:col>
      <xdr:colOff>479984</xdr:colOff>
      <xdr:row>55</xdr:row>
      <xdr:rowOff>32870</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7343587" y="9861175"/>
          <a:ext cx="2213162" cy="794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48</xdr:row>
      <xdr:rowOff>0</xdr:rowOff>
    </xdr:from>
    <xdr:to>
      <xdr:col>3</xdr:col>
      <xdr:colOff>0</xdr:colOff>
      <xdr:row>48</xdr:row>
      <xdr:rowOff>0</xdr:rowOff>
    </xdr:to>
    <xdr:sp macro="" textlink="">
      <xdr:nvSpPr>
        <xdr:cNvPr id="2051" name="Line 3">
          <a:extLst>
            <a:ext uri="{FF2B5EF4-FFF2-40B4-BE49-F238E27FC236}">
              <a16:creationId xmlns:a16="http://schemas.microsoft.com/office/drawing/2014/main" id="{00000000-0008-0000-0E00-000003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48</xdr:row>
      <xdr:rowOff>0</xdr:rowOff>
    </xdr:from>
    <xdr:to>
      <xdr:col>3</xdr:col>
      <xdr:colOff>0</xdr:colOff>
      <xdr:row>48</xdr:row>
      <xdr:rowOff>0</xdr:rowOff>
    </xdr:to>
    <xdr:sp macro="" textlink="">
      <xdr:nvSpPr>
        <xdr:cNvPr id="2053" name="Line 5">
          <a:extLst>
            <a:ext uri="{FF2B5EF4-FFF2-40B4-BE49-F238E27FC236}">
              <a16:creationId xmlns:a16="http://schemas.microsoft.com/office/drawing/2014/main" id="{00000000-0008-0000-0E00-000005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69850</xdr:colOff>
          <xdr:row>42</xdr:row>
          <xdr:rowOff>0</xdr:rowOff>
        </xdr:from>
        <xdr:to>
          <xdr:col>1</xdr:col>
          <xdr:colOff>1066800</xdr:colOff>
          <xdr:row>43</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E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1289050</xdr:colOff>
          <xdr:row>42</xdr:row>
          <xdr:rowOff>12700</xdr:rowOff>
        </xdr:from>
        <xdr:to>
          <xdr:col>1</xdr:col>
          <xdr:colOff>2317750</xdr:colOff>
          <xdr:row>43</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E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2489200</xdr:colOff>
          <xdr:row>42</xdr:row>
          <xdr:rowOff>12700</xdr:rowOff>
        </xdr:from>
        <xdr:to>
          <xdr:col>1</xdr:col>
          <xdr:colOff>3543300</xdr:colOff>
          <xdr:row>43</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E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42</xdr:row>
          <xdr:rowOff>0</xdr:rowOff>
        </xdr:from>
        <xdr:to>
          <xdr:col>3</xdr:col>
          <xdr:colOff>260350</xdr:colOff>
          <xdr:row>43</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E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3727450</xdr:colOff>
          <xdr:row>42</xdr:row>
          <xdr:rowOff>12700</xdr:rowOff>
        </xdr:from>
        <xdr:to>
          <xdr:col>1</xdr:col>
          <xdr:colOff>4756150</xdr:colOff>
          <xdr:row>43</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E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42</xdr:row>
      <xdr:rowOff>85725</xdr:rowOff>
    </xdr:from>
    <xdr:ext cx="104775" cy="206375"/>
    <xdr:sp macro="" textlink="">
      <xdr:nvSpPr>
        <xdr:cNvPr id="2062" name="Text 14">
          <a:extLst>
            <a:ext uri="{FF2B5EF4-FFF2-40B4-BE49-F238E27FC236}">
              <a16:creationId xmlns:a16="http://schemas.microsoft.com/office/drawing/2014/main" id="{00000000-0008-0000-0E00-00000E080000}"/>
            </a:ext>
          </a:extLst>
        </xdr:cNvPr>
        <xdr:cNvSpPr txBox="1">
          <a:spLocks noChangeArrowheads="1"/>
        </xdr:cNvSpPr>
      </xdr:nvSpPr>
      <xdr:spPr bwMode="auto">
        <a:xfrm>
          <a:off x="3476625" y="13630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0</xdr:colOff>
      <xdr:row>37</xdr:row>
      <xdr:rowOff>0</xdr:rowOff>
    </xdr:from>
    <xdr:to>
      <xdr:col>3</xdr:col>
      <xdr:colOff>0</xdr:colOff>
      <xdr:row>37</xdr:row>
      <xdr:rowOff>0</xdr:rowOff>
    </xdr:to>
    <xdr:sp macro="" textlink="">
      <xdr:nvSpPr>
        <xdr:cNvPr id="3073" name="Line 1">
          <a:extLst>
            <a:ext uri="{FF2B5EF4-FFF2-40B4-BE49-F238E27FC236}">
              <a16:creationId xmlns:a16="http://schemas.microsoft.com/office/drawing/2014/main" id="{00000000-0008-0000-0F00-000001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0</xdr:rowOff>
    </xdr:from>
    <xdr:to>
      <xdr:col>3</xdr:col>
      <xdr:colOff>0</xdr:colOff>
      <xdr:row>37</xdr:row>
      <xdr:rowOff>0</xdr:rowOff>
    </xdr:to>
    <xdr:sp macro="" textlink="">
      <xdr:nvSpPr>
        <xdr:cNvPr id="3074" name="Line 2">
          <a:extLst>
            <a:ext uri="{FF2B5EF4-FFF2-40B4-BE49-F238E27FC236}">
              <a16:creationId xmlns:a16="http://schemas.microsoft.com/office/drawing/2014/main" id="{00000000-0008-0000-0F00-000002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5" name="Line 3">
          <a:extLst>
            <a:ext uri="{FF2B5EF4-FFF2-40B4-BE49-F238E27FC236}">
              <a16:creationId xmlns:a16="http://schemas.microsoft.com/office/drawing/2014/main" id="{00000000-0008-0000-0F00-000003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6" name="Line 4">
          <a:extLst>
            <a:ext uri="{FF2B5EF4-FFF2-40B4-BE49-F238E27FC236}">
              <a16:creationId xmlns:a16="http://schemas.microsoft.com/office/drawing/2014/main" id="{00000000-0008-0000-0F00-000004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3162300</xdr:colOff>
      <xdr:row>44</xdr:row>
      <xdr:rowOff>0</xdr:rowOff>
    </xdr:from>
    <xdr:ext cx="104775" cy="203200"/>
    <xdr:sp macro="" textlink="">
      <xdr:nvSpPr>
        <xdr:cNvPr id="3082" name="Text 14">
          <a:extLst>
            <a:ext uri="{FF2B5EF4-FFF2-40B4-BE49-F238E27FC236}">
              <a16:creationId xmlns:a16="http://schemas.microsoft.com/office/drawing/2014/main" id="{00000000-0008-0000-0F00-00000A0C0000}"/>
            </a:ext>
          </a:extLst>
        </xdr:cNvPr>
        <xdr:cNvSpPr txBox="1">
          <a:spLocks noChangeArrowheads="1"/>
        </xdr:cNvSpPr>
      </xdr:nvSpPr>
      <xdr:spPr bwMode="auto">
        <a:xfrm>
          <a:off x="3429000" y="9058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69850</xdr:colOff>
          <xdr:row>37</xdr:row>
          <xdr:rowOff>0</xdr:rowOff>
        </xdr:from>
        <xdr:to>
          <xdr:col>1</xdr:col>
          <xdr:colOff>1066800</xdr:colOff>
          <xdr:row>38</xdr:row>
          <xdr:rowOff>31750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F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1289050</xdr:colOff>
          <xdr:row>37</xdr:row>
          <xdr:rowOff>12700</xdr:rowOff>
        </xdr:from>
        <xdr:to>
          <xdr:col>1</xdr:col>
          <xdr:colOff>2317750</xdr:colOff>
          <xdr:row>38</xdr:row>
          <xdr:rowOff>31750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F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2489200</xdr:colOff>
          <xdr:row>37</xdr:row>
          <xdr:rowOff>12700</xdr:rowOff>
        </xdr:from>
        <xdr:to>
          <xdr:col>1</xdr:col>
          <xdr:colOff>3543300</xdr:colOff>
          <xdr:row>38</xdr:row>
          <xdr:rowOff>31750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F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37</xdr:row>
          <xdr:rowOff>0</xdr:rowOff>
        </xdr:from>
        <xdr:to>
          <xdr:col>1</xdr:col>
          <xdr:colOff>5975350</xdr:colOff>
          <xdr:row>38</xdr:row>
          <xdr:rowOff>31750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F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3727450</xdr:colOff>
          <xdr:row>37</xdr:row>
          <xdr:rowOff>12700</xdr:rowOff>
        </xdr:from>
        <xdr:to>
          <xdr:col>1</xdr:col>
          <xdr:colOff>4756150</xdr:colOff>
          <xdr:row>38</xdr:row>
          <xdr:rowOff>31750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F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37</xdr:row>
      <xdr:rowOff>85725</xdr:rowOff>
    </xdr:from>
    <xdr:ext cx="104775" cy="206375"/>
    <xdr:sp macro="" textlink="">
      <xdr:nvSpPr>
        <xdr:cNvPr id="3088" name="Text Box 16">
          <a:extLst>
            <a:ext uri="{FF2B5EF4-FFF2-40B4-BE49-F238E27FC236}">
              <a16:creationId xmlns:a16="http://schemas.microsoft.com/office/drawing/2014/main" id="{00000000-0008-0000-0F00-0000100C0000}"/>
            </a:ext>
          </a:extLst>
        </xdr:cNvPr>
        <xdr:cNvSpPr txBox="1">
          <a:spLocks noChangeArrowheads="1"/>
        </xdr:cNvSpPr>
      </xdr:nvSpPr>
      <xdr:spPr bwMode="auto">
        <a:xfrm>
          <a:off x="3429000" y="77343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xdr:from>
      <xdr:col>7</xdr:col>
      <xdr:colOff>222250</xdr:colOff>
      <xdr:row>2</xdr:row>
      <xdr:rowOff>177800</xdr:rowOff>
    </xdr:from>
    <xdr:to>
      <xdr:col>10</xdr:col>
      <xdr:colOff>63500</xdr:colOff>
      <xdr:row>17</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10229850" y="571500"/>
          <a:ext cx="1765300" cy="27813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a:t>
          </a:r>
          <a:r>
            <a:rPr lang="en-US" sz="1100" baseline="0"/>
            <a:t> note that MTC collects this information, but that meeting this STA performance metric (PUC Section 99314.6) is not required for operators in the MTC region. Rather reasonable effor to implement the Productivity Improvement Program  in accordance with PUC Section 99314.7.  However, operators's compliance with the STA performance metric may need to be considered.</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190500</xdr:rowOff>
        </xdr:from>
        <xdr:to>
          <xdr:col>5</xdr:col>
          <xdr:colOff>190500</xdr:colOff>
          <xdr:row>23</xdr:row>
          <xdr:rowOff>31750</xdr:rowOff>
        </xdr:to>
        <xdr:sp macro="" textlink="">
          <xdr:nvSpPr>
            <xdr:cNvPr id="11265" name="CheckBox1" hidden="1">
              <a:extLst>
                <a:ext uri="{63B3BB69-23CF-44E3-9099-C40C66FF867C}">
                  <a14:compatExt spid="_x0000_s11265"/>
                </a:ext>
                <a:ext uri="{FF2B5EF4-FFF2-40B4-BE49-F238E27FC236}">
                  <a16:creationId xmlns:a16="http://schemas.microsoft.com/office/drawing/2014/main" id="{00000000-0008-0000-16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5</xdr:col>
          <xdr:colOff>196850</xdr:colOff>
          <xdr:row>25</xdr:row>
          <xdr:rowOff>19050</xdr:rowOff>
        </xdr:to>
        <xdr:sp macro="" textlink="">
          <xdr:nvSpPr>
            <xdr:cNvPr id="11266" name="CheckBox2" hidden="1">
              <a:extLst>
                <a:ext uri="{63B3BB69-23CF-44E3-9099-C40C66FF867C}">
                  <a14:compatExt spid="_x0000_s11266"/>
                </a:ext>
                <a:ext uri="{FF2B5EF4-FFF2-40B4-BE49-F238E27FC236}">
                  <a16:creationId xmlns:a16="http://schemas.microsoft.com/office/drawing/2014/main" id="{00000000-0008-0000-16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165100</xdr:colOff>
          <xdr:row>22</xdr:row>
          <xdr:rowOff>6350</xdr:rowOff>
        </xdr:to>
        <xdr:sp macro="" textlink="">
          <xdr:nvSpPr>
            <xdr:cNvPr id="11268" name="CheckBox4" hidden="1">
              <a:extLst>
                <a:ext uri="{63B3BB69-23CF-44E3-9099-C40C66FF867C}">
                  <a14:compatExt spid="_x0000_s11268"/>
                </a:ext>
                <a:ext uri="{FF2B5EF4-FFF2-40B4-BE49-F238E27FC236}">
                  <a16:creationId xmlns:a16="http://schemas.microsoft.com/office/drawing/2014/main" id="{00000000-0008-0000-16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31750</xdr:rowOff>
        </xdr:from>
        <xdr:to>
          <xdr:col>5</xdr:col>
          <xdr:colOff>165100</xdr:colOff>
          <xdr:row>26</xdr:row>
          <xdr:rowOff>12700</xdr:rowOff>
        </xdr:to>
        <xdr:sp macro="" textlink="">
          <xdr:nvSpPr>
            <xdr:cNvPr id="11269" name="CheckBox5" hidden="1">
              <a:extLst>
                <a:ext uri="{63B3BB69-23CF-44E3-9099-C40C66FF867C}">
                  <a14:compatExt spid="_x0000_s11269"/>
                </a:ext>
                <a:ext uri="{FF2B5EF4-FFF2-40B4-BE49-F238E27FC236}">
                  <a16:creationId xmlns:a16="http://schemas.microsoft.com/office/drawing/2014/main" id="{00000000-0008-0000-16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603250</xdr:colOff>
          <xdr:row>35</xdr:row>
          <xdr:rowOff>31750</xdr:rowOff>
        </xdr:from>
        <xdr:to>
          <xdr:col>3</xdr:col>
          <xdr:colOff>44450</xdr:colOff>
          <xdr:row>36</xdr:row>
          <xdr:rowOff>19050</xdr:rowOff>
        </xdr:to>
        <xdr:sp macro="" textlink="">
          <xdr:nvSpPr>
            <xdr:cNvPr id="11270" name="CheckBox3" hidden="1">
              <a:extLst>
                <a:ext uri="{63B3BB69-23CF-44E3-9099-C40C66FF867C}">
                  <a14:compatExt spid="_x0000_s11270"/>
                </a:ext>
                <a:ext uri="{FF2B5EF4-FFF2-40B4-BE49-F238E27FC236}">
                  <a16:creationId xmlns:a16="http://schemas.microsoft.com/office/drawing/2014/main" id="{00000000-0008-0000-16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35</xdr:row>
          <xdr:rowOff>184150</xdr:rowOff>
        </xdr:from>
        <xdr:to>
          <xdr:col>4</xdr:col>
          <xdr:colOff>38100</xdr:colOff>
          <xdr:row>36</xdr:row>
          <xdr:rowOff>171450</xdr:rowOff>
        </xdr:to>
        <xdr:sp macro="" textlink="">
          <xdr:nvSpPr>
            <xdr:cNvPr id="11271" name="CheckBox6" hidden="1">
              <a:extLst>
                <a:ext uri="{63B3BB69-23CF-44E3-9099-C40C66FF867C}">
                  <a14:compatExt spid="_x0000_s11271"/>
                </a:ext>
                <a:ext uri="{FF2B5EF4-FFF2-40B4-BE49-F238E27FC236}">
                  <a16:creationId xmlns:a16="http://schemas.microsoft.com/office/drawing/2014/main" id="{00000000-0008-0000-16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1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9.xml"/><Relationship Id="rId1" Type="http://schemas.openxmlformats.org/officeDocument/2006/relationships/printerSettings" Target="../printerSettings/printerSettings23.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8"/>
  <sheetViews>
    <sheetView zoomScaleNormal="100" workbookViewId="0">
      <pane ySplit="8" topLeftCell="A9" activePane="bottomLeft" state="frozen"/>
      <selection pane="bottomLeft" activeCell="E26" sqref="E26"/>
    </sheetView>
  </sheetViews>
  <sheetFormatPr defaultColWidth="9.1796875" defaultRowHeight="14"/>
  <cols>
    <col min="1" max="1" width="16.1796875" style="171" customWidth="1"/>
    <col min="2" max="2" width="69.81640625" style="171" customWidth="1"/>
    <col min="3" max="3" width="12.81640625" style="178" customWidth="1"/>
    <col min="4" max="16384" width="9.1796875" style="171"/>
  </cols>
  <sheetData>
    <row r="1" spans="1:3" ht="15.5">
      <c r="A1" s="8" t="s">
        <v>260</v>
      </c>
      <c r="B1" s="1"/>
      <c r="C1" s="2"/>
    </row>
    <row r="2" spans="1:3" ht="15.5">
      <c r="A2" s="8" t="s">
        <v>261</v>
      </c>
      <c r="B2" s="1"/>
      <c r="C2" s="2"/>
    </row>
    <row r="3" spans="1:3" ht="15" customHeight="1">
      <c r="A3" s="5" t="str">
        <f>"FY "&amp;'A(a)'!$D$27</f>
        <v>FY 2023-2024</v>
      </c>
      <c r="B3" s="1"/>
      <c r="C3" s="2"/>
    </row>
    <row r="4" spans="1:3" ht="15" customHeight="1">
      <c r="A4" s="5" t="str">
        <f>"Submittal Date: "&amp;'A(a)'!$D$28</f>
        <v xml:space="preserve">Submittal Date: </v>
      </c>
      <c r="B4" s="23"/>
      <c r="C4" s="148" t="str">
        <f>"Operator: "&amp;'A(a)'!D8</f>
        <v xml:space="preserve">Operator: </v>
      </c>
    </row>
    <row r="5" spans="1:3" ht="4.5" customHeight="1">
      <c r="A5" s="5"/>
      <c r="B5" s="23"/>
      <c r="C5" s="153"/>
    </row>
    <row r="6" spans="1:3" ht="15" customHeight="1">
      <c r="A6" s="34" t="s">
        <v>262</v>
      </c>
      <c r="B6" s="172"/>
      <c r="C6" s="172"/>
    </row>
    <row r="7" spans="1:3" ht="14.25" customHeight="1">
      <c r="A7" s="34" t="s">
        <v>263</v>
      </c>
      <c r="B7" s="172"/>
      <c r="C7" s="172"/>
    </row>
    <row r="8" spans="1:3" ht="15.75" customHeight="1">
      <c r="A8" s="173" t="s">
        <v>264</v>
      </c>
      <c r="B8" s="173" t="s">
        <v>265</v>
      </c>
      <c r="C8" s="173" t="s">
        <v>266</v>
      </c>
    </row>
    <row r="9" spans="1:3" ht="16" customHeight="1">
      <c r="A9" s="1" t="s">
        <v>461</v>
      </c>
      <c r="B9" s="1" t="s">
        <v>335</v>
      </c>
      <c r="C9" s="174"/>
    </row>
    <row r="10" spans="1:3" ht="11.25" customHeight="1">
      <c r="A10" s="1"/>
      <c r="B10" s="1"/>
      <c r="C10" s="2"/>
    </row>
    <row r="11" spans="1:3" ht="15.75" customHeight="1">
      <c r="A11" s="1" t="s">
        <v>462</v>
      </c>
      <c r="B11" s="1" t="s">
        <v>460</v>
      </c>
      <c r="C11" s="174"/>
    </row>
    <row r="12" spans="1:3" ht="11.25" customHeight="1">
      <c r="A12" s="1"/>
      <c r="B12" s="175"/>
      <c r="C12" s="2"/>
    </row>
    <row r="13" spans="1:3" ht="15.75" customHeight="1">
      <c r="A13" s="1" t="s">
        <v>0</v>
      </c>
      <c r="B13" s="1" t="s">
        <v>1</v>
      </c>
      <c r="C13" s="174"/>
    </row>
    <row r="14" spans="1:3" ht="11.25" customHeight="1">
      <c r="A14" s="1"/>
      <c r="B14" s="175"/>
      <c r="C14" s="2"/>
    </row>
    <row r="15" spans="1:3" ht="15.5">
      <c r="A15" s="1" t="s">
        <v>267</v>
      </c>
      <c r="B15" s="1" t="s">
        <v>463</v>
      </c>
      <c r="C15" s="174"/>
    </row>
    <row r="16" spans="1:3" ht="11.25" customHeight="1">
      <c r="A16" s="1"/>
      <c r="B16" s="175"/>
      <c r="C16" s="440"/>
    </row>
    <row r="17" spans="1:3" ht="15.5">
      <c r="A17" s="1" t="s">
        <v>268</v>
      </c>
      <c r="B17" s="1" t="s">
        <v>464</v>
      </c>
      <c r="C17" s="174"/>
    </row>
    <row r="18" spans="1:3" ht="11.25" customHeight="1">
      <c r="A18" s="1"/>
      <c r="B18" s="175"/>
      <c r="C18" s="440"/>
    </row>
    <row r="19" spans="1:3" ht="15.5">
      <c r="A19" s="1" t="s">
        <v>269</v>
      </c>
      <c r="B19" s="1" t="s">
        <v>482</v>
      </c>
      <c r="C19" s="174"/>
    </row>
    <row r="20" spans="1:3" ht="11.25" customHeight="1">
      <c r="A20" s="1"/>
      <c r="B20" s="175"/>
      <c r="C20" s="2"/>
    </row>
    <row r="21" spans="1:3" ht="15.5">
      <c r="A21" s="1" t="s">
        <v>749</v>
      </c>
      <c r="B21" s="1" t="s">
        <v>483</v>
      </c>
      <c r="C21" s="174"/>
    </row>
    <row r="22" spans="1:3" ht="11.25" customHeight="1">
      <c r="A22" s="1"/>
      <c r="B22" s="175"/>
      <c r="C22" s="2"/>
    </row>
    <row r="23" spans="1:3" ht="15.5">
      <c r="A23" s="1" t="s">
        <v>465</v>
      </c>
      <c r="B23" s="1" t="s">
        <v>270</v>
      </c>
      <c r="C23" s="174"/>
    </row>
    <row r="24" spans="1:3" ht="11.25" customHeight="1">
      <c r="A24" s="1"/>
      <c r="B24" s="1"/>
      <c r="C24" s="2"/>
    </row>
    <row r="25" spans="1:3" ht="15.5">
      <c r="A25" s="1" t="s">
        <v>466</v>
      </c>
      <c r="B25" s="1" t="s">
        <v>271</v>
      </c>
      <c r="C25" s="174"/>
    </row>
    <row r="26" spans="1:3" ht="11.25" customHeight="1">
      <c r="A26" s="1"/>
      <c r="B26" s="1"/>
      <c r="C26" s="2"/>
    </row>
    <row r="27" spans="1:3" ht="15.5">
      <c r="A27" s="1" t="s">
        <v>467</v>
      </c>
      <c r="B27" s="1" t="s">
        <v>272</v>
      </c>
      <c r="C27" s="174"/>
    </row>
    <row r="28" spans="1:3" ht="10.5" customHeight="1">
      <c r="A28" s="1"/>
      <c r="B28" s="1"/>
      <c r="C28" s="2"/>
    </row>
    <row r="29" spans="1:3" ht="15.5">
      <c r="A29" s="1" t="s">
        <v>469</v>
      </c>
      <c r="B29" s="1" t="s">
        <v>471</v>
      </c>
      <c r="C29" s="174"/>
    </row>
    <row r="30" spans="1:3" ht="10.5" customHeight="1">
      <c r="A30" s="1"/>
      <c r="B30" s="1"/>
      <c r="C30" s="440"/>
    </row>
    <row r="31" spans="1:3" ht="15.5">
      <c r="A31" s="1" t="s">
        <v>468</v>
      </c>
      <c r="B31" s="1" t="s">
        <v>470</v>
      </c>
      <c r="C31" s="174"/>
    </row>
    <row r="32" spans="1:3" ht="10.5" customHeight="1">
      <c r="A32" s="1"/>
      <c r="B32" s="175"/>
      <c r="C32" s="440"/>
    </row>
    <row r="33" spans="1:3" ht="15.5">
      <c r="A33" s="1" t="s">
        <v>472</v>
      </c>
      <c r="B33" s="1" t="s">
        <v>455</v>
      </c>
      <c r="C33" s="6"/>
    </row>
    <row r="34" spans="1:3" ht="14.25" customHeight="1">
      <c r="A34" s="176"/>
      <c r="B34" s="76" t="s">
        <v>273</v>
      </c>
      <c r="C34" s="2"/>
    </row>
    <row r="35" spans="1:3" ht="15.5">
      <c r="A35" s="1" t="s">
        <v>473</v>
      </c>
      <c r="B35" s="1" t="s">
        <v>522</v>
      </c>
      <c r="C35" s="174"/>
    </row>
    <row r="36" spans="1:3" ht="11.25" customHeight="1">
      <c r="A36" s="1"/>
      <c r="B36" s="175"/>
      <c r="C36" s="2"/>
    </row>
    <row r="37" spans="1:3" ht="15.5">
      <c r="A37" s="1" t="s">
        <v>479</v>
      </c>
      <c r="B37" s="1" t="s">
        <v>474</v>
      </c>
      <c r="C37" s="6"/>
    </row>
    <row r="38" spans="1:3" ht="14.25" customHeight="1">
      <c r="A38" s="177"/>
      <c r="B38" s="76" t="s">
        <v>273</v>
      </c>
      <c r="C38" s="2"/>
    </row>
    <row r="39" spans="1:3" ht="15.5">
      <c r="A39" s="1" t="s">
        <v>480</v>
      </c>
      <c r="B39" s="1" t="s">
        <v>216</v>
      </c>
      <c r="C39" s="6"/>
    </row>
    <row r="40" spans="1:3" ht="13.5" customHeight="1">
      <c r="A40" s="1"/>
      <c r="B40" s="175"/>
      <c r="C40" s="2"/>
    </row>
    <row r="41" spans="1:3" ht="13.5" customHeight="1">
      <c r="A41" s="1" t="s">
        <v>491</v>
      </c>
      <c r="B41" s="56" t="s">
        <v>475</v>
      </c>
      <c r="C41" s="578"/>
    </row>
    <row r="42" spans="1:3" ht="13.5" customHeight="1">
      <c r="A42" s="1"/>
      <c r="B42" s="175"/>
      <c r="C42" s="2"/>
    </row>
    <row r="43" spans="1:3" ht="15.5">
      <c r="A43" s="1" t="s">
        <v>481</v>
      </c>
      <c r="B43" s="1" t="s">
        <v>476</v>
      </c>
      <c r="C43" s="174"/>
    </row>
    <row r="44" spans="1:3" ht="13.5" customHeight="1">
      <c r="A44" s="1"/>
      <c r="B44" s="175"/>
      <c r="C44" s="440"/>
    </row>
    <row r="45" spans="1:3" ht="15.5">
      <c r="A45" s="1" t="s">
        <v>881</v>
      </c>
      <c r="B45" s="1" t="s">
        <v>882</v>
      </c>
      <c r="C45" s="174"/>
    </row>
    <row r="46" spans="1:3" ht="13.5" customHeight="1">
      <c r="B46" s="175"/>
      <c r="C46" s="2"/>
    </row>
    <row r="47" spans="1:3" ht="14.25" customHeight="1">
      <c r="A47" s="1" t="s">
        <v>281</v>
      </c>
      <c r="B47" s="1" t="s">
        <v>282</v>
      </c>
      <c r="C47" s="174"/>
    </row>
    <row r="48" spans="1:3" ht="11.25" customHeight="1">
      <c r="A48" s="1"/>
      <c r="B48" s="175"/>
      <c r="C48" s="2"/>
    </row>
  </sheetData>
  <sheetProtection algorithmName="SHA-512" hashValue="Xr9Q139o/LN8XgxqoXoaQGRTjGr55rP2RyH2Pln1davCYcvwnMRau6TbND1WS9xv36Mo61oNNxRQnSfOQkx/jg==" saltValue="rhD77/7mA/1B1mbhlDZcW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46"/>
  <sheetViews>
    <sheetView zoomScale="70" zoomScaleNormal="70" workbookViewId="0">
      <selection activeCell="B45" sqref="B45"/>
    </sheetView>
  </sheetViews>
  <sheetFormatPr defaultColWidth="9.1796875" defaultRowHeight="15.5"/>
  <cols>
    <col min="1" max="1" width="3.81640625" style="397" customWidth="1"/>
    <col min="2" max="2" width="88.81640625" style="1" customWidth="1"/>
    <col min="3" max="3" width="12" style="1" customWidth="1"/>
    <col min="4" max="4" width="10.453125" style="1" customWidth="1"/>
    <col min="5" max="5" width="3.81640625" style="397" customWidth="1"/>
    <col min="6" max="6" width="88.81640625" style="1" customWidth="1"/>
    <col min="7" max="7" width="12" style="1" customWidth="1"/>
    <col min="8" max="8" width="10.453125" style="1" customWidth="1"/>
    <col min="9" max="9" width="3.81640625" style="397" customWidth="1"/>
    <col min="10" max="10" width="88.81640625" style="1" customWidth="1"/>
    <col min="11" max="11" width="12" style="1" customWidth="1"/>
    <col min="12" max="12" width="10.453125" style="1" customWidth="1"/>
    <col min="13" max="13" width="3.81640625" style="397" customWidth="1"/>
    <col min="14" max="14" width="88.81640625" style="1" customWidth="1"/>
    <col min="15" max="15" width="12" style="1" customWidth="1"/>
    <col min="16" max="16" width="10.453125" style="1" customWidth="1"/>
    <col min="17" max="16384" width="9.1796875" style="1"/>
  </cols>
  <sheetData>
    <row r="1" spans="1:16">
      <c r="A1" s="391" t="s">
        <v>223</v>
      </c>
      <c r="D1" s="392" t="s">
        <v>597</v>
      </c>
      <c r="E1" s="391" t="s">
        <v>223</v>
      </c>
      <c r="H1" s="392" t="s">
        <v>597</v>
      </c>
      <c r="I1" s="391" t="s">
        <v>223</v>
      </c>
      <c r="L1" s="392" t="s">
        <v>597</v>
      </c>
      <c r="M1" s="391" t="s">
        <v>223</v>
      </c>
    </row>
    <row r="2" spans="1:16">
      <c r="A2" s="391" t="s">
        <v>225</v>
      </c>
      <c r="D2" s="392"/>
      <c r="E2" s="391" t="s">
        <v>225</v>
      </c>
      <c r="H2" s="392"/>
      <c r="I2" s="391" t="s">
        <v>225</v>
      </c>
      <c r="L2" s="392"/>
      <c r="M2" s="391" t="s">
        <v>225</v>
      </c>
    </row>
    <row r="3" spans="1:16">
      <c r="A3" s="391" t="str">
        <f>"FY "&amp;'A(a)'!$D$27</f>
        <v>FY 2023-2024</v>
      </c>
      <c r="C3" s="23"/>
      <c r="D3" s="153"/>
      <c r="E3" s="391" t="str">
        <f>"FY "&amp;'A(a)'!$D$27</f>
        <v>FY 2023-2024</v>
      </c>
      <c r="G3" s="23"/>
      <c r="H3" s="153"/>
      <c r="I3" s="391" t="str">
        <f>"FY "&amp;'A(a)'!$D$27</f>
        <v>FY 2023-2024</v>
      </c>
      <c r="K3" s="23"/>
      <c r="L3" s="153"/>
      <c r="M3" s="391" t="str">
        <f>"FY "&amp;'A(a)'!$D$27</f>
        <v>FY 2023-2024</v>
      </c>
      <c r="O3" s="23"/>
      <c r="P3" s="153"/>
    </row>
    <row r="4" spans="1:16">
      <c r="A4" s="391" t="str">
        <f>"Submittal Date: "&amp;'A(a)'!$D$28</f>
        <v xml:space="preserve">Submittal Date: </v>
      </c>
      <c r="C4" s="23"/>
      <c r="D4" s="458" t="str">
        <f>"Operator: "&amp;'A(a)'!$D$8</f>
        <v xml:space="preserve">Operator: </v>
      </c>
      <c r="E4" s="391" t="str">
        <f>"Submittal Date: "&amp;'A(a)'!$D$28</f>
        <v xml:space="preserve">Submittal Date: </v>
      </c>
      <c r="G4" s="23"/>
      <c r="H4" s="458" t="str">
        <f>"Operator: "&amp;'A(a)'!$D$8</f>
        <v xml:space="preserve">Operator: </v>
      </c>
      <c r="I4" s="391" t="str">
        <f>"Submittal Date: "&amp;'A(a)'!$D$28</f>
        <v xml:space="preserve">Submittal Date: </v>
      </c>
      <c r="K4" s="23"/>
      <c r="L4" s="458" t="str">
        <f>"Operator: "&amp;'A(a)'!$D$8</f>
        <v xml:space="preserve">Operator: </v>
      </c>
      <c r="M4" s="391" t="str">
        <f>"Submittal Date: "&amp;'A(a)'!$D$28</f>
        <v xml:space="preserve">Submittal Date: </v>
      </c>
      <c r="O4" s="23"/>
      <c r="P4" s="458" t="str">
        <f>"Operator: "&amp;'A(a)'!$D$8</f>
        <v xml:space="preserve">Operator: </v>
      </c>
    </row>
    <row r="5" spans="1:16" ht="16.5" customHeight="1">
      <c r="A5" s="393"/>
      <c r="B5" s="449" t="s">
        <v>598</v>
      </c>
      <c r="C5" s="450"/>
      <c r="D5" s="450"/>
      <c r="E5" s="393"/>
      <c r="F5" s="449" t="s">
        <v>598</v>
      </c>
      <c r="G5" s="450"/>
      <c r="H5" s="450"/>
      <c r="I5" s="393"/>
      <c r="J5" s="449" t="s">
        <v>598</v>
      </c>
      <c r="K5" s="450"/>
      <c r="L5" s="450"/>
      <c r="M5" s="393"/>
      <c r="N5" s="449" t="s">
        <v>598</v>
      </c>
      <c r="O5" s="450"/>
      <c r="P5" s="450"/>
    </row>
    <row r="6" spans="1:16" ht="15" customHeight="1">
      <c r="A6" s="393"/>
      <c r="B6" s="451" t="s">
        <v>601</v>
      </c>
      <c r="C6" s="452"/>
      <c r="D6" s="452"/>
      <c r="E6" s="393"/>
      <c r="F6" s="451" t="s">
        <v>601</v>
      </c>
      <c r="G6" s="452"/>
      <c r="H6" s="452"/>
      <c r="I6" s="393"/>
      <c r="J6" s="451" t="s">
        <v>601</v>
      </c>
      <c r="K6" s="452"/>
      <c r="L6" s="452"/>
      <c r="M6" s="393"/>
      <c r="N6" s="451" t="s">
        <v>601</v>
      </c>
      <c r="O6" s="452"/>
      <c r="P6" s="452"/>
    </row>
    <row r="7" spans="1:16" ht="15" customHeight="1">
      <c r="A7" s="393"/>
      <c r="B7" s="453" t="s">
        <v>602</v>
      </c>
      <c r="C7" s="454"/>
      <c r="D7" s="454"/>
      <c r="E7" s="393"/>
      <c r="F7" s="453" t="s">
        <v>602</v>
      </c>
      <c r="G7" s="454"/>
      <c r="H7" s="454"/>
      <c r="I7" s="393"/>
      <c r="J7" s="453" t="s">
        <v>602</v>
      </c>
      <c r="K7" s="454"/>
      <c r="L7" s="454"/>
      <c r="M7" s="393"/>
      <c r="N7" s="453" t="s">
        <v>602</v>
      </c>
      <c r="O7" s="454"/>
      <c r="P7" s="454"/>
    </row>
    <row r="8" spans="1:16" ht="18.75" customHeight="1">
      <c r="A8" s="395" t="s">
        <v>603</v>
      </c>
      <c r="B8" s="396" t="s">
        <v>452</v>
      </c>
      <c r="E8" s="395" t="s">
        <v>603</v>
      </c>
      <c r="F8" s="396" t="s">
        <v>452</v>
      </c>
      <c r="I8" s="395" t="s">
        <v>603</v>
      </c>
      <c r="J8" s="396" t="s">
        <v>452</v>
      </c>
      <c r="M8" s="395" t="s">
        <v>603</v>
      </c>
      <c r="N8" s="396" t="s">
        <v>452</v>
      </c>
    </row>
    <row r="9" spans="1:16">
      <c r="B9" s="87"/>
      <c r="C9" s="87"/>
      <c r="D9" s="87"/>
      <c r="F9" s="87"/>
      <c r="G9" s="87"/>
      <c r="H9" s="87"/>
      <c r="J9" s="87"/>
      <c r="K9" s="87"/>
      <c r="L9" s="87"/>
      <c r="N9" s="87"/>
      <c r="O9" s="87"/>
      <c r="P9" s="87"/>
    </row>
    <row r="10" spans="1:16">
      <c r="B10" s="87"/>
      <c r="C10" s="87"/>
      <c r="D10" s="87"/>
      <c r="F10" s="87"/>
      <c r="G10" s="87"/>
      <c r="H10" s="87"/>
      <c r="J10" s="87"/>
      <c r="K10" s="87"/>
      <c r="L10" s="87"/>
      <c r="N10" s="87"/>
      <c r="O10" s="87"/>
      <c r="P10" s="87"/>
    </row>
    <row r="11" spans="1:16" ht="6.75" customHeight="1">
      <c r="B11" s="87"/>
      <c r="C11" s="87"/>
      <c r="D11" s="87"/>
      <c r="F11" s="87"/>
      <c r="G11" s="87"/>
      <c r="H11" s="87"/>
      <c r="J11" s="87"/>
      <c r="K11" s="87"/>
      <c r="L11" s="87"/>
      <c r="N11" s="87"/>
      <c r="O11" s="87"/>
      <c r="P11" s="87"/>
    </row>
    <row r="12" spans="1:16">
      <c r="A12" s="395" t="s">
        <v>605</v>
      </c>
      <c r="B12" s="396" t="s">
        <v>453</v>
      </c>
      <c r="E12" s="395" t="s">
        <v>605</v>
      </c>
      <c r="F12" s="396" t="s">
        <v>453</v>
      </c>
      <c r="I12" s="395" t="s">
        <v>605</v>
      </c>
      <c r="J12" s="396" t="s">
        <v>453</v>
      </c>
      <c r="M12" s="395" t="s">
        <v>605</v>
      </c>
      <c r="N12" s="396" t="s">
        <v>453</v>
      </c>
    </row>
    <row r="13" spans="1:16">
      <c r="B13" s="87"/>
      <c r="C13" s="87"/>
      <c r="D13" s="87"/>
      <c r="F13" s="87"/>
      <c r="G13" s="87"/>
      <c r="H13" s="87"/>
      <c r="J13" s="87"/>
      <c r="K13" s="87"/>
      <c r="L13" s="87"/>
      <c r="N13" s="87"/>
      <c r="O13" s="87"/>
      <c r="P13" s="87"/>
    </row>
    <row r="14" spans="1:16">
      <c r="B14" s="87"/>
      <c r="C14" s="87"/>
      <c r="D14" s="87"/>
      <c r="F14" s="87"/>
      <c r="G14" s="87"/>
      <c r="H14" s="87"/>
      <c r="J14" s="87"/>
      <c r="K14" s="87"/>
      <c r="L14" s="87"/>
      <c r="N14" s="87"/>
      <c r="O14" s="87"/>
      <c r="P14" s="87"/>
    </row>
    <row r="15" spans="1:16">
      <c r="B15" s="87"/>
      <c r="C15" s="87"/>
      <c r="D15" s="87"/>
      <c r="F15" s="87"/>
      <c r="G15" s="87"/>
      <c r="H15" s="87"/>
      <c r="J15" s="87"/>
      <c r="K15" s="87"/>
      <c r="L15" s="87"/>
      <c r="N15" s="87"/>
      <c r="O15" s="87"/>
      <c r="P15" s="87"/>
    </row>
    <row r="16" spans="1:16" ht="6.75" customHeight="1">
      <c r="B16" s="87"/>
      <c r="C16" s="87"/>
      <c r="D16" s="87"/>
      <c r="F16" s="87"/>
      <c r="G16" s="87"/>
      <c r="H16" s="87"/>
      <c r="J16" s="87"/>
      <c r="K16" s="87"/>
      <c r="L16" s="87"/>
      <c r="N16" s="87"/>
      <c r="O16" s="87"/>
      <c r="P16" s="87"/>
    </row>
    <row r="17" spans="1:16">
      <c r="A17" s="395" t="s">
        <v>606</v>
      </c>
      <c r="B17" s="396" t="s">
        <v>454</v>
      </c>
      <c r="E17" s="395" t="s">
        <v>606</v>
      </c>
      <c r="F17" s="396" t="s">
        <v>454</v>
      </c>
      <c r="I17" s="395" t="s">
        <v>606</v>
      </c>
      <c r="J17" s="396" t="s">
        <v>454</v>
      </c>
      <c r="M17" s="395" t="s">
        <v>606</v>
      </c>
      <c r="N17" s="396" t="s">
        <v>454</v>
      </c>
    </row>
    <row r="18" spans="1:16">
      <c r="B18" s="87"/>
      <c r="C18" s="87"/>
      <c r="D18" s="87"/>
      <c r="F18" s="87"/>
      <c r="G18" s="87"/>
      <c r="H18" s="87"/>
      <c r="J18" s="87"/>
      <c r="K18" s="87"/>
      <c r="L18" s="87"/>
      <c r="N18" s="87"/>
      <c r="O18" s="87"/>
      <c r="P18" s="87"/>
    </row>
    <row r="19" spans="1:16">
      <c r="B19" s="87"/>
      <c r="C19" s="87"/>
      <c r="D19" s="87"/>
      <c r="F19" s="87"/>
      <c r="G19" s="87"/>
      <c r="H19" s="87"/>
      <c r="J19" s="87"/>
      <c r="K19" s="87"/>
      <c r="L19" s="87"/>
      <c r="N19" s="87"/>
      <c r="O19" s="87"/>
      <c r="P19" s="87"/>
    </row>
    <row r="20" spans="1:16">
      <c r="B20" s="87"/>
      <c r="C20" s="87"/>
      <c r="D20" s="87"/>
      <c r="F20" s="87"/>
      <c r="G20" s="87"/>
      <c r="H20" s="87"/>
      <c r="J20" s="87"/>
      <c r="K20" s="87"/>
      <c r="L20" s="87"/>
      <c r="N20" s="87"/>
      <c r="O20" s="87"/>
      <c r="P20" s="87"/>
    </row>
    <row r="21" spans="1:16">
      <c r="B21" s="87"/>
      <c r="C21" s="87"/>
      <c r="D21" s="87"/>
      <c r="F21" s="87"/>
      <c r="G21" s="87"/>
      <c r="H21" s="87"/>
      <c r="J21" s="87"/>
      <c r="K21" s="87"/>
      <c r="L21" s="87"/>
      <c r="N21" s="87"/>
      <c r="O21" s="87"/>
      <c r="P21" s="87"/>
    </row>
    <row r="22" spans="1:16" ht="6.75" customHeight="1"/>
    <row r="23" spans="1:16">
      <c r="A23" s="395" t="s">
        <v>607</v>
      </c>
      <c r="B23" s="396" t="s">
        <v>608</v>
      </c>
      <c r="C23" s="446" t="s">
        <v>609</v>
      </c>
      <c r="D23" s="446" t="s">
        <v>610</v>
      </c>
      <c r="E23" s="395" t="s">
        <v>607</v>
      </c>
      <c r="F23" s="396" t="s">
        <v>608</v>
      </c>
      <c r="G23" s="446" t="s">
        <v>609</v>
      </c>
      <c r="H23" s="446" t="s">
        <v>610</v>
      </c>
      <c r="I23" s="395" t="s">
        <v>607</v>
      </c>
      <c r="J23" s="396" t="s">
        <v>608</v>
      </c>
      <c r="K23" s="446" t="s">
        <v>609</v>
      </c>
      <c r="L23" s="446" t="s">
        <v>610</v>
      </c>
      <c r="M23" s="395" t="s">
        <v>607</v>
      </c>
      <c r="N23" s="396" t="s">
        <v>608</v>
      </c>
      <c r="O23" s="446" t="s">
        <v>609</v>
      </c>
      <c r="P23" s="446" t="s">
        <v>610</v>
      </c>
    </row>
    <row r="24" spans="1:16">
      <c r="A24" s="395"/>
      <c r="B24" s="457" t="s">
        <v>611</v>
      </c>
      <c r="C24" s="445" t="s">
        <v>612</v>
      </c>
      <c r="D24" s="445" t="s">
        <v>613</v>
      </c>
      <c r="E24" s="395"/>
      <c r="F24" s="457" t="s">
        <v>611</v>
      </c>
      <c r="G24" s="445" t="s">
        <v>612</v>
      </c>
      <c r="H24" s="445" t="s">
        <v>613</v>
      </c>
      <c r="I24" s="395"/>
      <c r="J24" s="457" t="s">
        <v>611</v>
      </c>
      <c r="K24" s="445" t="s">
        <v>612</v>
      </c>
      <c r="L24" s="445" t="s">
        <v>613</v>
      </c>
      <c r="M24" s="395"/>
      <c r="N24" s="457" t="s">
        <v>611</v>
      </c>
      <c r="O24" s="445" t="s">
        <v>612</v>
      </c>
      <c r="P24" s="445" t="s">
        <v>613</v>
      </c>
    </row>
    <row r="25" spans="1:16" ht="27.75" customHeight="1">
      <c r="A25" s="398">
        <v>1</v>
      </c>
      <c r="B25" s="441"/>
      <c r="C25" s="447"/>
      <c r="D25" s="448"/>
      <c r="E25" s="398">
        <v>1</v>
      </c>
      <c r="F25" s="441"/>
      <c r="G25" s="447"/>
      <c r="H25" s="448"/>
      <c r="I25" s="398">
        <v>1</v>
      </c>
      <c r="J25" s="441"/>
      <c r="K25" s="447"/>
      <c r="L25" s="448"/>
      <c r="M25" s="398">
        <v>1</v>
      </c>
      <c r="N25" s="441"/>
      <c r="O25" s="447"/>
      <c r="P25" s="448"/>
    </row>
    <row r="26" spans="1:16" ht="27.75" customHeight="1">
      <c r="A26" s="398">
        <v>2</v>
      </c>
      <c r="B26" s="441"/>
      <c r="C26" s="447"/>
      <c r="D26" s="448"/>
      <c r="E26" s="398">
        <v>2</v>
      </c>
      <c r="F26" s="441"/>
      <c r="G26" s="447"/>
      <c r="H26" s="448"/>
      <c r="I26" s="398">
        <v>2</v>
      </c>
      <c r="J26" s="441"/>
      <c r="K26" s="447"/>
      <c r="L26" s="448"/>
      <c r="M26" s="398">
        <v>2</v>
      </c>
      <c r="N26" s="441"/>
      <c r="O26" s="447"/>
      <c r="P26" s="448"/>
    </row>
    <row r="27" spans="1:16" ht="27.75" customHeight="1">
      <c r="A27" s="398">
        <v>3</v>
      </c>
      <c r="B27" s="441"/>
      <c r="C27" s="447"/>
      <c r="D27" s="448"/>
      <c r="E27" s="398">
        <v>3</v>
      </c>
      <c r="F27" s="441"/>
      <c r="G27" s="447"/>
      <c r="H27" s="448"/>
      <c r="I27" s="398">
        <v>3</v>
      </c>
      <c r="J27" s="441"/>
      <c r="K27" s="447"/>
      <c r="L27" s="448"/>
      <c r="M27" s="398">
        <v>3</v>
      </c>
      <c r="N27" s="441"/>
      <c r="O27" s="447"/>
      <c r="P27" s="448"/>
    </row>
    <row r="28" spans="1:16" ht="27.75" customHeight="1">
      <c r="A28" s="398">
        <v>4</v>
      </c>
      <c r="B28" s="441"/>
      <c r="C28" s="447"/>
      <c r="D28" s="448"/>
      <c r="E28" s="398">
        <v>4</v>
      </c>
      <c r="F28" s="441"/>
      <c r="G28" s="447"/>
      <c r="H28" s="448"/>
      <c r="I28" s="398">
        <v>4</v>
      </c>
      <c r="J28" s="441"/>
      <c r="K28" s="447"/>
      <c r="L28" s="448"/>
      <c r="M28" s="398">
        <v>4</v>
      </c>
      <c r="N28" s="441"/>
      <c r="O28" s="447"/>
      <c r="P28" s="448"/>
    </row>
    <row r="29" spans="1:16" ht="27.75" customHeight="1">
      <c r="A29" s="398">
        <v>5</v>
      </c>
      <c r="B29" s="441"/>
      <c r="C29" s="447"/>
      <c r="D29" s="448"/>
      <c r="E29" s="398">
        <v>5</v>
      </c>
      <c r="F29" s="441"/>
      <c r="G29" s="447"/>
      <c r="H29" s="448"/>
      <c r="I29" s="398">
        <v>5</v>
      </c>
      <c r="J29" s="441"/>
      <c r="K29" s="447"/>
      <c r="L29" s="448"/>
      <c r="M29" s="398">
        <v>5</v>
      </c>
      <c r="N29" s="441"/>
      <c r="O29" s="447"/>
      <c r="P29" s="448"/>
    </row>
    <row r="30" spans="1:16" ht="30.75" customHeight="1">
      <c r="A30" s="398">
        <v>6</v>
      </c>
      <c r="B30" s="441"/>
      <c r="C30" s="447"/>
      <c r="D30" s="448"/>
      <c r="E30" s="398">
        <v>6</v>
      </c>
      <c r="F30" s="441"/>
      <c r="G30" s="447"/>
      <c r="H30" s="448"/>
      <c r="I30" s="398">
        <v>6</v>
      </c>
      <c r="J30" s="441"/>
      <c r="K30" s="447"/>
      <c r="L30" s="448"/>
      <c r="M30" s="398">
        <v>6</v>
      </c>
      <c r="N30" s="441"/>
      <c r="O30" s="447"/>
      <c r="P30" s="448"/>
    </row>
    <row r="31" spans="1:16" ht="17.25" customHeight="1">
      <c r="C31" s="455" t="s">
        <v>614</v>
      </c>
      <c r="D31" s="456">
        <f>SUM(D25:D30)</f>
        <v>0</v>
      </c>
      <c r="G31" s="455" t="s">
        <v>614</v>
      </c>
      <c r="H31" s="456">
        <f>SUM(H25:H30)</f>
        <v>0</v>
      </c>
      <c r="K31" s="455" t="s">
        <v>614</v>
      </c>
      <c r="L31" s="456">
        <f>SUM(L25:L30)</f>
        <v>0</v>
      </c>
      <c r="O31" s="455" t="s">
        <v>614</v>
      </c>
      <c r="P31" s="456">
        <f>SUM(P25:P30)</f>
        <v>0</v>
      </c>
    </row>
    <row r="32" spans="1:16">
      <c r="A32" s="395" t="s">
        <v>615</v>
      </c>
      <c r="B32" s="396" t="s">
        <v>616</v>
      </c>
      <c r="E32" s="395" t="s">
        <v>615</v>
      </c>
      <c r="F32" s="396" t="s">
        <v>616</v>
      </c>
      <c r="I32" s="395" t="s">
        <v>615</v>
      </c>
      <c r="J32" s="396" t="s">
        <v>616</v>
      </c>
      <c r="M32" s="395" t="s">
        <v>615</v>
      </c>
      <c r="N32" s="396" t="s">
        <v>616</v>
      </c>
    </row>
    <row r="33" spans="1:16" s="444" customFormat="1">
      <c r="B33" s="443" t="s">
        <v>419</v>
      </c>
      <c r="F33" s="443" t="s">
        <v>419</v>
      </c>
      <c r="J33" s="443" t="s">
        <v>419</v>
      </c>
      <c r="N33" s="443" t="s">
        <v>419</v>
      </c>
    </row>
    <row r="34" spans="1:16" s="444" customFormat="1">
      <c r="B34" s="443" t="s">
        <v>420</v>
      </c>
      <c r="F34" s="443" t="s">
        <v>420</v>
      </c>
      <c r="J34" s="443" t="s">
        <v>420</v>
      </c>
      <c r="N34" s="443" t="s">
        <v>420</v>
      </c>
    </row>
    <row r="35" spans="1:16" ht="27" customHeight="1">
      <c r="A35" s="398">
        <v>1</v>
      </c>
      <c r="B35" s="441"/>
      <c r="C35" s="442"/>
      <c r="D35" s="400"/>
      <c r="E35" s="398">
        <v>1</v>
      </c>
      <c r="F35" s="441"/>
      <c r="G35" s="442"/>
      <c r="H35" s="400"/>
      <c r="I35" s="398">
        <v>1</v>
      </c>
      <c r="J35" s="441"/>
      <c r="K35" s="442"/>
      <c r="L35" s="400"/>
      <c r="M35" s="398">
        <v>1</v>
      </c>
      <c r="N35" s="441"/>
      <c r="O35"/>
      <c r="P35"/>
    </row>
    <row r="36" spans="1:16" ht="27" customHeight="1">
      <c r="A36" s="398">
        <v>2</v>
      </c>
      <c r="B36" s="441"/>
      <c r="C36" s="442"/>
      <c r="D36" s="400"/>
      <c r="E36" s="398">
        <v>2</v>
      </c>
      <c r="F36" s="441"/>
      <c r="G36" s="442"/>
      <c r="H36" s="400"/>
      <c r="I36" s="398">
        <v>2</v>
      </c>
      <c r="J36" s="441"/>
      <c r="K36" s="442"/>
      <c r="L36" s="400"/>
      <c r="M36" s="398">
        <v>2</v>
      </c>
      <c r="N36" s="441"/>
      <c r="O36"/>
      <c r="P36"/>
    </row>
    <row r="37" spans="1:16" ht="27" customHeight="1">
      <c r="A37" s="398">
        <v>3</v>
      </c>
      <c r="B37" s="441"/>
      <c r="C37" s="442"/>
      <c r="D37" s="400"/>
      <c r="E37" s="398">
        <v>3</v>
      </c>
      <c r="F37" s="441"/>
      <c r="G37" s="442"/>
      <c r="H37" s="400"/>
      <c r="I37" s="398">
        <v>3</v>
      </c>
      <c r="J37" s="441"/>
      <c r="K37" s="442"/>
      <c r="L37" s="400"/>
      <c r="M37" s="398">
        <v>3</v>
      </c>
      <c r="N37" s="441"/>
      <c r="O37"/>
      <c r="P37"/>
    </row>
    <row r="38" spans="1:16" ht="27" customHeight="1">
      <c r="A38" s="398">
        <v>4</v>
      </c>
      <c r="B38" s="441"/>
      <c r="C38" s="400"/>
      <c r="D38" s="400"/>
      <c r="E38" s="398">
        <v>4</v>
      </c>
      <c r="F38" s="441"/>
      <c r="G38" s="400"/>
      <c r="H38" s="400"/>
      <c r="I38" s="398">
        <v>4</v>
      </c>
      <c r="J38" s="441"/>
      <c r="K38" s="400"/>
      <c r="L38" s="400"/>
      <c r="M38" s="398">
        <v>4</v>
      </c>
      <c r="N38" s="441"/>
      <c r="O38"/>
      <c r="P38"/>
    </row>
    <row r="39" spans="1:16" ht="27" customHeight="1">
      <c r="A39" s="398">
        <v>5</v>
      </c>
      <c r="B39" s="441"/>
      <c r="C39" s="400"/>
      <c r="D39" s="400"/>
      <c r="E39" s="398">
        <v>5</v>
      </c>
      <c r="F39" s="441"/>
      <c r="G39" s="400"/>
      <c r="H39" s="400"/>
      <c r="I39" s="398">
        <v>5</v>
      </c>
      <c r="J39" s="441"/>
      <c r="K39" s="400"/>
      <c r="L39" s="400"/>
      <c r="M39" s="398">
        <v>5</v>
      </c>
      <c r="N39" s="441"/>
      <c r="O39"/>
      <c r="P39"/>
    </row>
    <row r="40" spans="1:16" ht="27" customHeight="1">
      <c r="A40" s="398">
        <v>6</v>
      </c>
      <c r="B40" s="441"/>
      <c r="C40" s="400"/>
      <c r="D40" s="400"/>
      <c r="E40" s="398">
        <v>6</v>
      </c>
      <c r="F40" s="441"/>
      <c r="G40" s="400"/>
      <c r="H40" s="400"/>
      <c r="I40" s="398">
        <v>6</v>
      </c>
      <c r="J40" s="441"/>
      <c r="K40" s="400"/>
      <c r="L40" s="400"/>
      <c r="M40" s="398">
        <v>6</v>
      </c>
      <c r="N40" s="441"/>
      <c r="O40"/>
      <c r="P40"/>
    </row>
    <row r="41" spans="1:16">
      <c r="A41" s="395" t="s">
        <v>617</v>
      </c>
      <c r="B41" s="5" t="s">
        <v>618</v>
      </c>
      <c r="C41" s="179"/>
      <c r="D41" s="8"/>
      <c r="E41" s="395" t="s">
        <v>617</v>
      </c>
      <c r="F41" s="5" t="s">
        <v>618</v>
      </c>
      <c r="G41" s="179"/>
      <c r="H41" s="8"/>
      <c r="I41" s="395" t="s">
        <v>617</v>
      </c>
      <c r="J41" s="5" t="s">
        <v>618</v>
      </c>
      <c r="K41" s="179"/>
      <c r="L41" s="8"/>
      <c r="M41" s="395" t="s">
        <v>617</v>
      </c>
      <c r="N41" s="5" t="s">
        <v>618</v>
      </c>
      <c r="O41" s="179"/>
      <c r="P41" s="8"/>
    </row>
    <row r="42" spans="1:16">
      <c r="B42" s="56" t="s">
        <v>619</v>
      </c>
      <c r="C42" s="179"/>
      <c r="D42" s="8"/>
      <c r="F42" s="56" t="s">
        <v>619</v>
      </c>
      <c r="G42" s="179"/>
      <c r="H42" s="8"/>
      <c r="J42" s="56" t="s">
        <v>619</v>
      </c>
      <c r="K42" s="179"/>
      <c r="L42" s="8"/>
      <c r="N42" s="56" t="s">
        <v>619</v>
      </c>
      <c r="O42" s="179"/>
      <c r="P42" s="8"/>
    </row>
    <row r="43" spans="1:16">
      <c r="B43" s="591"/>
      <c r="C43" s="179"/>
      <c r="D43" s="8"/>
      <c r="F43" s="591"/>
      <c r="G43" s="179"/>
      <c r="H43" s="8"/>
      <c r="J43" s="591"/>
      <c r="K43" s="179"/>
      <c r="L43" s="8"/>
      <c r="N43" s="591"/>
      <c r="O43" s="179"/>
      <c r="P43" s="8"/>
    </row>
    <row r="44" spans="1:16">
      <c r="B44" s="401"/>
      <c r="C44" s="179"/>
      <c r="D44" s="8"/>
      <c r="F44" s="401"/>
      <c r="G44" s="179"/>
      <c r="H44" s="8"/>
      <c r="J44" s="401"/>
      <c r="K44" s="179"/>
      <c r="L44" s="8"/>
      <c r="N44" s="401"/>
      <c r="O44" s="179"/>
      <c r="P44" s="8"/>
    </row>
    <row r="45" spans="1:16">
      <c r="B45" s="110" t="s">
        <v>620</v>
      </c>
      <c r="C45" s="179"/>
      <c r="D45" s="8"/>
      <c r="F45" s="110" t="s">
        <v>620</v>
      </c>
      <c r="G45" s="179"/>
      <c r="H45" s="8"/>
      <c r="J45" s="110" t="s">
        <v>620</v>
      </c>
      <c r="K45" s="179"/>
      <c r="L45" s="8"/>
      <c r="N45" s="110" t="s">
        <v>620</v>
      </c>
      <c r="O45" s="179"/>
      <c r="P45" s="8"/>
    </row>
    <row r="46" spans="1:16">
      <c r="B46" s="56" t="str">
        <f>"          "&amp;'A(a)'!D15&amp;", "&amp;'A(a)'!D16</f>
        <v xml:space="preserve">          , </v>
      </c>
      <c r="F46" s="56" t="str">
        <f>"          "&amp;'A(a)'!D15&amp;", "&amp;'A(a)'!D16</f>
        <v xml:space="preserve">          , </v>
      </c>
      <c r="J46" s="56" t="str">
        <f>"          "&amp;'A(a)'!D15&amp;", "&amp;'A(a)'!D16</f>
        <v xml:space="preserve">          , </v>
      </c>
      <c r="N46" s="56" t="str">
        <f>"          "&amp;'A(a)'!D15&amp;", "&amp;'A(a)'!D16</f>
        <v xml:space="preserve">          , </v>
      </c>
    </row>
  </sheetData>
  <sheetProtection algorithmName="SHA-512" hashValue="MZR0jDdhgCU70Mtsuk7lxSnLm5gL03WOx4PGMsxXQwj5MHmuT8xQ7GDZvjVy8RwZFwzGsIovdDsoLhrZju1B8w==" saltValue="TevSpitQJqodVP/fYzNqF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3" manualBreakCount="3">
    <brk id="4" max="1048575" man="1"/>
    <brk id="8" max="1048575" man="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L47"/>
  <sheetViews>
    <sheetView zoomScale="75" workbookViewId="0">
      <selection activeCell="B1" sqref="B1"/>
    </sheetView>
  </sheetViews>
  <sheetFormatPr defaultColWidth="9.1796875" defaultRowHeight="15.5"/>
  <cols>
    <col min="1" max="1" width="3.1796875" style="398" customWidth="1"/>
    <col min="2" max="2" width="89.1796875" style="127" customWidth="1"/>
    <col min="3" max="3" width="12" style="127" customWidth="1"/>
    <col min="4" max="4" width="10.453125" style="127" customWidth="1"/>
    <col min="5" max="5" width="3.1796875" style="398" customWidth="1"/>
    <col min="6" max="6" width="89.1796875" style="127" customWidth="1"/>
    <col min="7" max="7" width="12" style="127" customWidth="1"/>
    <col min="8" max="8" width="10.453125" style="127" customWidth="1"/>
    <col min="9" max="9" width="3.1796875" style="398" customWidth="1"/>
    <col min="10" max="10" width="89.1796875" style="127" customWidth="1"/>
    <col min="11" max="11" width="12" style="127" customWidth="1"/>
    <col min="12" max="12" width="10.453125" style="127" customWidth="1"/>
    <col min="13" max="16384" width="9.1796875" style="127"/>
  </cols>
  <sheetData>
    <row r="1" spans="1:12">
      <c r="A1" s="462" t="s">
        <v>224</v>
      </c>
      <c r="D1" s="463" t="s">
        <v>597</v>
      </c>
      <c r="E1" s="462" t="str">
        <f>A1</f>
        <v>MTC Claim Application - Docment  G(b)</v>
      </c>
      <c r="H1" s="463" t="s">
        <v>597</v>
      </c>
      <c r="I1" s="462" t="str">
        <f>A1</f>
        <v>MTC Claim Application - Docment  G(b)</v>
      </c>
    </row>
    <row r="2" spans="1:12">
      <c r="A2" s="462" t="s">
        <v>494</v>
      </c>
      <c r="D2" s="463"/>
      <c r="E2" s="462" t="str">
        <f>A2</f>
        <v>Productivity Improvement Program (PIP) Development</v>
      </c>
      <c r="H2" s="463"/>
      <c r="I2" s="462" t="str">
        <f>A2</f>
        <v>Productivity Improvement Program (PIP) Development</v>
      </c>
    </row>
    <row r="3" spans="1:12">
      <c r="A3" s="462" t="str">
        <f>"FY "&amp;'A(a)'!$D$27</f>
        <v>FY 2023-2024</v>
      </c>
      <c r="C3" s="464"/>
      <c r="D3" s="465"/>
      <c r="E3" s="462" t="str">
        <f>"FY "&amp;'A(a)'!$D$27</f>
        <v>FY 2023-2024</v>
      </c>
      <c r="G3" s="464"/>
      <c r="H3" s="465"/>
      <c r="I3" s="462" t="str">
        <f>"FY "&amp;'A(a)'!$D$27</f>
        <v>FY 2023-2024</v>
      </c>
    </row>
    <row r="4" spans="1:12">
      <c r="A4" s="462" t="str">
        <f>"Submittal Date: "&amp;'A(a)'!$D$28</f>
        <v xml:space="preserve">Submittal Date: </v>
      </c>
      <c r="C4" s="464"/>
      <c r="D4" s="466" t="str">
        <f>"Operator: "&amp;'A(a)'!$D$8</f>
        <v xml:space="preserve">Operator: </v>
      </c>
      <c r="E4" s="462" t="str">
        <f>"Submittal Date: "&amp;'A(a)'!$D$28</f>
        <v xml:space="preserve">Submittal Date: </v>
      </c>
      <c r="G4" s="464"/>
      <c r="H4" s="466" t="str">
        <f>"Operator: "&amp;'A(a)'!$D$8</f>
        <v xml:space="preserve">Operator: </v>
      </c>
      <c r="I4" s="462" t="str">
        <f>"Submittal Date: "&amp;'A(a)'!$D$28</f>
        <v xml:space="preserve">Submittal Date: </v>
      </c>
      <c r="K4" s="464"/>
      <c r="L4" s="466" t="str">
        <f>"Operator: "&amp;'A(a)'!$D$8</f>
        <v xml:space="preserve">Operator: </v>
      </c>
    </row>
    <row r="5" spans="1:12" ht="15" customHeight="1">
      <c r="A5" s="467"/>
      <c r="B5" s="468" t="s">
        <v>598</v>
      </c>
      <c r="C5" s="469"/>
      <c r="D5" s="469"/>
      <c r="E5" s="467"/>
      <c r="F5" s="468" t="s">
        <v>598</v>
      </c>
      <c r="G5" s="469"/>
      <c r="H5" s="469"/>
      <c r="I5" s="467"/>
      <c r="J5" s="468" t="s">
        <v>598</v>
      </c>
      <c r="K5" s="469"/>
      <c r="L5" s="469"/>
    </row>
    <row r="6" spans="1:12" ht="15" customHeight="1">
      <c r="A6" s="467"/>
      <c r="B6" s="470" t="s">
        <v>601</v>
      </c>
      <c r="C6" s="471"/>
      <c r="D6" s="471"/>
      <c r="E6" s="467"/>
      <c r="F6" s="470" t="s">
        <v>601</v>
      </c>
      <c r="G6" s="471"/>
      <c r="H6" s="471"/>
      <c r="I6" s="467"/>
      <c r="J6" s="470" t="s">
        <v>601</v>
      </c>
      <c r="K6" s="471"/>
      <c r="L6" s="471"/>
    </row>
    <row r="7" spans="1:12" ht="15" customHeight="1">
      <c r="A7" s="467"/>
      <c r="B7" s="472" t="s">
        <v>602</v>
      </c>
      <c r="C7" s="473"/>
      <c r="D7" s="473"/>
      <c r="E7" s="467"/>
      <c r="F7" s="472" t="s">
        <v>602</v>
      </c>
      <c r="G7" s="473"/>
      <c r="H7" s="473"/>
      <c r="I7" s="467"/>
      <c r="J7" s="472" t="s">
        <v>602</v>
      </c>
      <c r="K7" s="473"/>
      <c r="L7" s="473"/>
    </row>
    <row r="8" spans="1:12" ht="15" customHeight="1" thickBot="1">
      <c r="A8" s="467" t="s">
        <v>603</v>
      </c>
      <c r="B8" s="474" t="s">
        <v>243</v>
      </c>
      <c r="C8" s="475" t="s">
        <v>244</v>
      </c>
      <c r="D8" s="475" t="s">
        <v>245</v>
      </c>
      <c r="E8" s="467" t="s">
        <v>603</v>
      </c>
      <c r="F8" s="474" t="s">
        <v>243</v>
      </c>
      <c r="G8" s="475" t="s">
        <v>244</v>
      </c>
      <c r="H8" s="475" t="s">
        <v>245</v>
      </c>
      <c r="I8" s="467" t="s">
        <v>603</v>
      </c>
      <c r="J8" s="474" t="s">
        <v>243</v>
      </c>
      <c r="K8" s="475" t="s">
        <v>244</v>
      </c>
      <c r="L8" s="475" t="s">
        <v>245</v>
      </c>
    </row>
    <row r="9" spans="1:12" ht="15" customHeight="1" thickBot="1">
      <c r="A9" s="467"/>
      <c r="B9" s="461" t="s">
        <v>246</v>
      </c>
      <c r="C9" s="580"/>
      <c r="D9" s="580"/>
      <c r="E9" s="467"/>
      <c r="F9" s="461" t="s">
        <v>246</v>
      </c>
      <c r="G9" s="580"/>
      <c r="H9" s="580"/>
      <c r="I9" s="467"/>
      <c r="J9" s="461" t="s">
        <v>246</v>
      </c>
      <c r="K9" s="580"/>
      <c r="L9" s="580"/>
    </row>
    <row r="10" spans="1:12" ht="15.75" customHeight="1" thickBot="1">
      <c r="A10" s="467"/>
      <c r="B10" s="490" t="s">
        <v>247</v>
      </c>
      <c r="C10" s="581"/>
      <c r="D10" s="582"/>
      <c r="E10" s="467"/>
      <c r="F10" s="490" t="s">
        <v>247</v>
      </c>
      <c r="G10" s="581"/>
      <c r="H10" s="582"/>
      <c r="I10" s="467"/>
      <c r="J10" s="490" t="s">
        <v>247</v>
      </c>
      <c r="K10" s="581"/>
      <c r="L10" s="582"/>
    </row>
    <row r="11" spans="1:12" ht="15" customHeight="1">
      <c r="A11" s="467"/>
      <c r="B11" s="461" t="s">
        <v>248</v>
      </c>
      <c r="C11" s="475"/>
      <c r="D11" s="475"/>
      <c r="E11" s="467"/>
      <c r="F11" s="461" t="s">
        <v>248</v>
      </c>
      <c r="G11" s="475"/>
      <c r="H11" s="475"/>
      <c r="I11" s="467"/>
      <c r="J11" s="461" t="s">
        <v>248</v>
      </c>
      <c r="K11" s="475"/>
      <c r="L11" s="475"/>
    </row>
    <row r="12" spans="1:12" ht="15" customHeight="1" thickBot="1">
      <c r="A12" s="467"/>
      <c r="B12" s="491" t="s">
        <v>249</v>
      </c>
      <c r="C12" s="492"/>
      <c r="D12" s="492"/>
      <c r="E12" s="467"/>
      <c r="F12" s="491" t="s">
        <v>249</v>
      </c>
      <c r="G12" s="492"/>
      <c r="H12" s="492"/>
      <c r="I12" s="467"/>
      <c r="J12" s="491" t="s">
        <v>249</v>
      </c>
      <c r="K12" s="492"/>
      <c r="L12" s="492"/>
    </row>
    <row r="13" spans="1:12" ht="6" customHeight="1">
      <c r="A13" s="467"/>
      <c r="B13" s="489"/>
      <c r="C13" s="475"/>
      <c r="D13" s="475"/>
      <c r="E13" s="467"/>
      <c r="F13" s="489"/>
      <c r="G13" s="475"/>
      <c r="H13" s="475"/>
      <c r="I13" s="467"/>
      <c r="J13" s="489"/>
      <c r="K13" s="475"/>
      <c r="L13" s="475"/>
    </row>
    <row r="14" spans="1:12" ht="18.75" customHeight="1">
      <c r="A14" s="476" t="s">
        <v>605</v>
      </c>
      <c r="B14" s="474" t="s">
        <v>426</v>
      </c>
      <c r="E14" s="476" t="s">
        <v>605</v>
      </c>
      <c r="F14" s="474" t="s">
        <v>426</v>
      </c>
      <c r="I14" s="476" t="s">
        <v>605</v>
      </c>
      <c r="J14" s="474" t="s">
        <v>426</v>
      </c>
    </row>
    <row r="15" spans="1:12">
      <c r="B15" s="477"/>
      <c r="C15" s="477"/>
      <c r="D15" s="477"/>
      <c r="F15" s="477"/>
      <c r="G15" s="477"/>
      <c r="H15" s="477"/>
      <c r="J15" s="477"/>
      <c r="K15" s="477"/>
      <c r="L15" s="477"/>
    </row>
    <row r="16" spans="1:12">
      <c r="B16" s="477"/>
      <c r="C16" s="477"/>
      <c r="D16" s="477"/>
      <c r="F16" s="477"/>
      <c r="G16" s="477"/>
      <c r="H16" s="477"/>
      <c r="J16" s="477"/>
      <c r="K16" s="477"/>
      <c r="L16" s="477"/>
    </row>
    <row r="17" spans="1:12">
      <c r="B17" s="477"/>
      <c r="C17" s="477"/>
      <c r="D17" s="477"/>
      <c r="F17" s="477"/>
      <c r="G17" s="477"/>
      <c r="H17" s="477"/>
      <c r="J17" s="477"/>
      <c r="K17" s="477"/>
      <c r="L17" s="477"/>
    </row>
    <row r="18" spans="1:12" ht="6" customHeight="1">
      <c r="B18" s="477"/>
      <c r="C18" s="477"/>
      <c r="D18" s="477"/>
      <c r="F18" s="477"/>
      <c r="G18" s="477"/>
      <c r="H18" s="477"/>
      <c r="J18" s="477"/>
      <c r="K18" s="477"/>
      <c r="L18" s="477"/>
    </row>
    <row r="19" spans="1:12">
      <c r="A19" s="476" t="s">
        <v>606</v>
      </c>
      <c r="B19" s="474" t="s">
        <v>431</v>
      </c>
      <c r="E19" s="476" t="s">
        <v>606</v>
      </c>
      <c r="F19" s="474" t="s">
        <v>431</v>
      </c>
      <c r="I19" s="476" t="s">
        <v>606</v>
      </c>
      <c r="J19" s="474" t="s">
        <v>431</v>
      </c>
    </row>
    <row r="20" spans="1:12">
      <c r="B20" s="477"/>
      <c r="C20" s="477"/>
      <c r="D20" s="477"/>
      <c r="F20" s="477"/>
      <c r="G20" s="477"/>
      <c r="H20" s="477"/>
      <c r="J20" s="477"/>
      <c r="K20" s="477"/>
      <c r="L20" s="477"/>
    </row>
    <row r="21" spans="1:12">
      <c r="B21" s="477"/>
      <c r="C21" s="477"/>
      <c r="D21" s="477"/>
      <c r="F21" s="477"/>
      <c r="G21" s="477"/>
      <c r="H21" s="477"/>
      <c r="J21" s="477"/>
      <c r="K21" s="477"/>
      <c r="L21" s="477"/>
    </row>
    <row r="22" spans="1:12">
      <c r="B22" s="477"/>
      <c r="C22" s="477"/>
      <c r="D22" s="477"/>
      <c r="F22" s="477"/>
      <c r="G22" s="477"/>
      <c r="H22" s="477"/>
      <c r="J22" s="477"/>
      <c r="K22" s="477"/>
      <c r="L22" s="477"/>
    </row>
    <row r="23" spans="1:12">
      <c r="B23" s="477"/>
      <c r="C23" s="477"/>
      <c r="D23" s="477"/>
      <c r="F23" s="477"/>
      <c r="G23" s="477"/>
      <c r="H23" s="477"/>
      <c r="J23" s="477"/>
      <c r="K23" s="477"/>
      <c r="L23" s="477"/>
    </row>
    <row r="24" spans="1:12" ht="6" customHeight="1">
      <c r="B24" s="477"/>
      <c r="C24" s="477"/>
      <c r="D24" s="477"/>
      <c r="F24" s="477"/>
      <c r="G24" s="477"/>
      <c r="H24" s="477"/>
      <c r="J24" s="477"/>
      <c r="K24" s="477"/>
      <c r="L24" s="477"/>
    </row>
    <row r="25" spans="1:12">
      <c r="A25" s="476" t="s">
        <v>607</v>
      </c>
      <c r="B25" s="474" t="s">
        <v>427</v>
      </c>
      <c r="E25" s="476" t="s">
        <v>607</v>
      </c>
      <c r="F25" s="474" t="s">
        <v>427</v>
      </c>
      <c r="I25" s="476" t="s">
        <v>607</v>
      </c>
      <c r="J25" s="474" t="s">
        <v>427</v>
      </c>
    </row>
    <row r="26" spans="1:12">
      <c r="B26" s="477"/>
      <c r="C26" s="477"/>
      <c r="D26" s="477"/>
      <c r="F26" s="477"/>
      <c r="G26" s="477"/>
      <c r="H26" s="477"/>
      <c r="J26" s="477"/>
      <c r="K26" s="477"/>
      <c r="L26" s="477"/>
    </row>
    <row r="27" spans="1:12">
      <c r="B27" s="477"/>
      <c r="C27" s="477"/>
      <c r="D27" s="477"/>
      <c r="F27" s="477"/>
      <c r="G27" s="477"/>
      <c r="H27" s="477"/>
      <c r="J27" s="477"/>
      <c r="K27" s="477"/>
      <c r="L27" s="477"/>
    </row>
    <row r="28" spans="1:12">
      <c r="B28" s="477"/>
      <c r="C28" s="477"/>
      <c r="D28" s="477"/>
      <c r="F28" s="477"/>
      <c r="G28" s="477"/>
      <c r="H28" s="477"/>
      <c r="J28" s="477"/>
      <c r="K28" s="477"/>
      <c r="L28" s="477"/>
    </row>
    <row r="29" spans="1:12">
      <c r="B29" s="477"/>
      <c r="C29" s="477"/>
      <c r="D29" s="477"/>
      <c r="F29" s="477"/>
      <c r="G29" s="477"/>
      <c r="H29" s="477"/>
      <c r="J29" s="477"/>
      <c r="K29" s="477"/>
      <c r="L29" s="477"/>
    </row>
    <row r="30" spans="1:12">
      <c r="B30" s="477"/>
      <c r="C30" s="477"/>
      <c r="D30" s="477"/>
      <c r="F30" s="477"/>
      <c r="G30" s="477"/>
      <c r="H30" s="477"/>
      <c r="J30" s="477"/>
      <c r="K30" s="477"/>
      <c r="L30" s="477"/>
    </row>
    <row r="31" spans="1:12">
      <c r="B31" s="477"/>
      <c r="C31" s="477"/>
      <c r="D31" s="477"/>
      <c r="F31" s="477"/>
      <c r="G31" s="477"/>
      <c r="H31" s="477"/>
      <c r="J31" s="477"/>
      <c r="K31" s="477"/>
      <c r="L31" s="477"/>
    </row>
    <row r="32" spans="1:12" ht="6" customHeight="1"/>
    <row r="33" spans="1:12">
      <c r="A33" s="476" t="s">
        <v>615</v>
      </c>
      <c r="B33" s="474" t="s">
        <v>432</v>
      </c>
      <c r="C33" s="478" t="s">
        <v>609</v>
      </c>
      <c r="D33" s="478" t="s">
        <v>610</v>
      </c>
      <c r="E33" s="476" t="s">
        <v>615</v>
      </c>
      <c r="F33" s="474" t="s">
        <v>432</v>
      </c>
      <c r="G33" s="478" t="s">
        <v>609</v>
      </c>
      <c r="H33" s="478" t="s">
        <v>610</v>
      </c>
      <c r="I33" s="476" t="s">
        <v>615</v>
      </c>
      <c r="J33" s="474" t="s">
        <v>432</v>
      </c>
      <c r="K33" s="478" t="s">
        <v>609</v>
      </c>
      <c r="L33" s="478" t="s">
        <v>610</v>
      </c>
    </row>
    <row r="34" spans="1:12">
      <c r="A34" s="476"/>
      <c r="B34" s="479" t="s">
        <v>611</v>
      </c>
      <c r="C34" s="480" t="s">
        <v>612</v>
      </c>
      <c r="D34" s="480" t="s">
        <v>613</v>
      </c>
      <c r="E34" s="476"/>
      <c r="F34" s="479" t="s">
        <v>611</v>
      </c>
      <c r="G34" s="480" t="s">
        <v>612</v>
      </c>
      <c r="H34" s="480" t="s">
        <v>613</v>
      </c>
      <c r="I34" s="476"/>
      <c r="J34" s="479" t="s">
        <v>611</v>
      </c>
      <c r="K34" s="480" t="s">
        <v>612</v>
      </c>
      <c r="L34" s="480" t="s">
        <v>613</v>
      </c>
    </row>
    <row r="35" spans="1:12" ht="39.75" customHeight="1">
      <c r="A35" s="398">
        <v>1</v>
      </c>
      <c r="B35" s="441"/>
      <c r="C35" s="481"/>
      <c r="D35" s="482"/>
      <c r="E35" s="398">
        <v>1</v>
      </c>
      <c r="F35" s="441"/>
      <c r="G35" s="481"/>
      <c r="H35" s="482"/>
      <c r="I35" s="398">
        <v>1</v>
      </c>
      <c r="J35" s="441"/>
      <c r="K35" s="481"/>
      <c r="L35" s="482"/>
    </row>
    <row r="36" spans="1:12" ht="39.75" customHeight="1">
      <c r="A36" s="398">
        <v>2</v>
      </c>
      <c r="B36" s="441"/>
      <c r="C36" s="481"/>
      <c r="D36" s="482"/>
      <c r="E36" s="398">
        <v>2</v>
      </c>
      <c r="F36" s="441"/>
      <c r="G36" s="481"/>
      <c r="H36" s="482"/>
      <c r="I36" s="398">
        <v>2</v>
      </c>
      <c r="J36" s="441"/>
      <c r="K36" s="481"/>
      <c r="L36" s="482"/>
    </row>
    <row r="37" spans="1:12" ht="39.75" customHeight="1">
      <c r="A37" s="398">
        <v>3</v>
      </c>
      <c r="B37" s="441"/>
      <c r="C37" s="481"/>
      <c r="D37" s="482"/>
      <c r="E37" s="398">
        <v>3</v>
      </c>
      <c r="F37" s="441"/>
      <c r="G37" s="481"/>
      <c r="H37" s="482"/>
      <c r="I37" s="398">
        <v>3</v>
      </c>
      <c r="J37" s="441"/>
      <c r="K37" s="481"/>
      <c r="L37" s="482"/>
    </row>
    <row r="38" spans="1:12" ht="39.75" customHeight="1">
      <c r="A38" s="398">
        <v>4</v>
      </c>
      <c r="B38" s="441"/>
      <c r="C38" s="481"/>
      <c r="D38" s="482"/>
      <c r="E38" s="398">
        <v>4</v>
      </c>
      <c r="F38" s="441"/>
      <c r="G38" s="481"/>
      <c r="H38" s="482"/>
      <c r="I38" s="398">
        <v>4</v>
      </c>
      <c r="J38" s="441"/>
      <c r="K38" s="481"/>
      <c r="L38" s="482"/>
    </row>
    <row r="39" spans="1:12" ht="39.75" customHeight="1">
      <c r="A39" s="398">
        <v>5</v>
      </c>
      <c r="B39" s="441"/>
      <c r="C39" s="481"/>
      <c r="D39" s="482"/>
      <c r="E39" s="398">
        <v>5</v>
      </c>
      <c r="F39" s="441"/>
      <c r="G39" s="481"/>
      <c r="H39" s="482"/>
      <c r="I39" s="398">
        <v>5</v>
      </c>
      <c r="J39" s="441"/>
      <c r="K39" s="481"/>
      <c r="L39" s="482"/>
    </row>
    <row r="40" spans="1:12" ht="39.75" customHeight="1">
      <c r="A40" s="398">
        <v>6</v>
      </c>
      <c r="B40" s="441"/>
      <c r="C40" s="481"/>
      <c r="D40" s="482"/>
      <c r="E40" s="398">
        <v>6</v>
      </c>
      <c r="F40" s="441"/>
      <c r="G40" s="481"/>
      <c r="H40" s="482"/>
      <c r="I40" s="398">
        <v>6</v>
      </c>
      <c r="J40" s="441"/>
      <c r="K40" s="481"/>
      <c r="L40" s="482"/>
    </row>
    <row r="41" spans="1:12" ht="17.25" customHeight="1">
      <c r="C41" s="483" t="s">
        <v>614</v>
      </c>
      <c r="D41" s="484">
        <f>SUM(D35:D40)</f>
        <v>0</v>
      </c>
      <c r="G41" s="483" t="s">
        <v>614</v>
      </c>
      <c r="H41" s="484">
        <f>SUM(H35:H40)</f>
        <v>0</v>
      </c>
      <c r="K41" s="483" t="s">
        <v>614</v>
      </c>
      <c r="L41" s="484">
        <f>SUM(L35:L40)</f>
        <v>0</v>
      </c>
    </row>
    <row r="42" spans="1:12">
      <c r="A42" s="476" t="s">
        <v>617</v>
      </c>
      <c r="B42" s="485" t="s">
        <v>618</v>
      </c>
      <c r="C42" s="486"/>
      <c r="D42" s="419"/>
      <c r="E42" s="476" t="s">
        <v>617</v>
      </c>
      <c r="F42" s="485" t="s">
        <v>618</v>
      </c>
      <c r="G42" s="486"/>
      <c r="H42" s="419"/>
      <c r="I42" s="476" t="s">
        <v>617</v>
      </c>
      <c r="J42" s="485" t="s">
        <v>618</v>
      </c>
    </row>
    <row r="43" spans="1:12">
      <c r="B43" s="135" t="s">
        <v>433</v>
      </c>
      <c r="C43" s="486"/>
      <c r="D43" s="419"/>
      <c r="F43" s="135" t="s">
        <v>433</v>
      </c>
      <c r="G43" s="486"/>
      <c r="H43" s="419"/>
      <c r="J43" s="135" t="s">
        <v>433</v>
      </c>
    </row>
    <row r="44" spans="1:12" ht="16.5" customHeight="1">
      <c r="B44" s="704"/>
      <c r="C44" s="704"/>
      <c r="D44" s="704"/>
      <c r="F44" s="704"/>
      <c r="G44" s="704"/>
      <c r="H44" s="704"/>
      <c r="J44" s="704"/>
      <c r="K44" s="704"/>
      <c r="L44" s="704"/>
    </row>
    <row r="45" spans="1:12" ht="15" customHeight="1">
      <c r="B45" s="487"/>
      <c r="C45" s="486"/>
      <c r="D45" s="419"/>
      <c r="F45" s="487"/>
      <c r="G45" s="486"/>
      <c r="H45" s="419"/>
      <c r="J45" s="487"/>
    </row>
    <row r="46" spans="1:12">
      <c r="B46" s="488" t="s">
        <v>620</v>
      </c>
      <c r="C46" s="486"/>
      <c r="D46" s="419"/>
      <c r="F46" s="488" t="s">
        <v>620</v>
      </c>
      <c r="G46" s="486"/>
      <c r="H46" s="419"/>
      <c r="J46" s="488" t="s">
        <v>620</v>
      </c>
    </row>
    <row r="47" spans="1:12">
      <c r="B47" s="135" t="str">
        <f>"          "&amp;'A(a)'!D15&amp;", "&amp;'A(a)'!D16</f>
        <v xml:space="preserve">          , </v>
      </c>
      <c r="F47" s="135" t="str">
        <f>"          "&amp;'A(a)'!D15&amp;", "&amp;'A(a)'!D16</f>
        <v xml:space="preserve">          , </v>
      </c>
      <c r="J47" s="135" t="str">
        <f>"          "&amp;'A(a)'!D15&amp;", "&amp;'A(a)'!D16</f>
        <v xml:space="preserve">          , </v>
      </c>
    </row>
  </sheetData>
  <sheetProtection algorithmName="SHA-512" hashValue="y896Fj/rG++q7IbNJj/B4gQlbUDJGJ7eCVVGfIkgTfe5NW/nZhF4XAXux2QRsqKgHmCJG8HpqzPISHG+3RyfPQ==" saltValue="c4m8iDbBP6wngolC0dBwG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2" manualBreakCount="2">
    <brk id="4" max="1048575" man="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F76"/>
  <sheetViews>
    <sheetView tabSelected="1" topLeftCell="A14" zoomScaleNormal="100" zoomScaleSheetLayoutView="85" workbookViewId="0">
      <selection activeCell="C19" sqref="C19"/>
    </sheetView>
  </sheetViews>
  <sheetFormatPr defaultColWidth="9.1796875" defaultRowHeight="15.75" customHeight="1" outlineLevelRow="1" outlineLevelCol="1"/>
  <cols>
    <col min="1" max="1" width="4" style="3" customWidth="1"/>
    <col min="2" max="2" width="59.81640625" style="1" customWidth="1"/>
    <col min="3" max="3" width="18.1796875" style="149" customWidth="1" outlineLevel="1"/>
    <col min="4" max="4" width="18.1796875" style="149" customWidth="1"/>
    <col min="5" max="5" width="13.54296875" style="1" customWidth="1"/>
    <col min="6" max="16384" width="9.1796875" style="1"/>
  </cols>
  <sheetData>
    <row r="1" spans="1:6" ht="15.75" customHeight="1">
      <c r="A1" s="8" t="s">
        <v>206</v>
      </c>
    </row>
    <row r="2" spans="1:6" ht="15.75" customHeight="1">
      <c r="A2" s="4" t="s">
        <v>853</v>
      </c>
      <c r="E2" s="87"/>
    </row>
    <row r="3" spans="1:6" ht="15.75" customHeight="1">
      <c r="A3" s="5" t="str">
        <f>"FY "&amp;'A(a)'!$D$27</f>
        <v>FY 2023-2024</v>
      </c>
      <c r="E3" s="87"/>
    </row>
    <row r="4" spans="1:6" ht="15.75" customHeight="1">
      <c r="A4" s="5" t="str">
        <f>"Submittal Date: "&amp;'A(a)'!$D$28</f>
        <v xml:space="preserve">Submittal Date: </v>
      </c>
      <c r="C4" s="23" t="str">
        <f>"Operator: "&amp;'A(a)'!D8</f>
        <v xml:space="preserve">Operator: </v>
      </c>
      <c r="D4" s="23">
        <f>'A(a)'!D8</f>
        <v>0</v>
      </c>
      <c r="E4" s="87"/>
    </row>
    <row r="5" spans="1:6" ht="15.75" customHeight="1">
      <c r="A5" s="5"/>
      <c r="C5" s="23"/>
      <c r="D5" s="23"/>
      <c r="E5" s="87"/>
    </row>
    <row r="6" spans="1:6" ht="15.75" customHeight="1">
      <c r="A6" s="5"/>
      <c r="C6" s="23"/>
      <c r="D6" s="23"/>
      <c r="E6" s="87"/>
    </row>
    <row r="7" spans="1:6" ht="15.75" customHeight="1">
      <c r="A7" s="5"/>
      <c r="C7" s="23"/>
      <c r="D7" s="23"/>
      <c r="E7" s="87"/>
    </row>
    <row r="8" spans="1:6" ht="15.75" customHeight="1">
      <c r="A8" s="5"/>
      <c r="C8" s="23"/>
      <c r="D8" s="23"/>
      <c r="E8" s="87"/>
    </row>
    <row r="9" spans="1:6" ht="15.75" customHeight="1">
      <c r="A9" s="5"/>
      <c r="C9" s="23"/>
      <c r="D9" s="23"/>
      <c r="E9" s="87"/>
    </row>
    <row r="10" spans="1:6" ht="15" customHeight="1">
      <c r="A10" s="5"/>
      <c r="B10" s="309" t="s">
        <v>621</v>
      </c>
      <c r="C10" s="31"/>
      <c r="D10" s="31"/>
      <c r="E10" s="87"/>
    </row>
    <row r="11" spans="1:6" ht="13.5" customHeight="1">
      <c r="A11" s="5"/>
      <c r="B11" s="312" t="s">
        <v>622</v>
      </c>
      <c r="C11" s="151"/>
      <c r="D11" s="151"/>
      <c r="E11" s="87"/>
    </row>
    <row r="12" spans="1:6" ht="15.75" customHeight="1">
      <c r="A12" s="5"/>
      <c r="B12" s="8"/>
      <c r="C12" s="152" t="s">
        <v>754</v>
      </c>
      <c r="D12" s="152" t="s">
        <v>506</v>
      </c>
    </row>
    <row r="13" spans="1:6" ht="15.75" customHeight="1">
      <c r="A13" s="117"/>
      <c r="B13" s="153"/>
      <c r="C13" s="154" t="str">
        <f>'F(a)'!C8</f>
        <v>FY 2021-2022</v>
      </c>
      <c r="D13" s="154" t="str">
        <f>A3</f>
        <v>FY 2023-2024</v>
      </c>
    </row>
    <row r="14" spans="1:6" ht="15.75" customHeight="1">
      <c r="A14" s="380" t="s">
        <v>623</v>
      </c>
      <c r="B14" s="380"/>
      <c r="C14" s="402"/>
      <c r="D14" s="721"/>
    </row>
    <row r="15" spans="1:6" ht="15.75" customHeight="1">
      <c r="A15" s="3">
        <v>1</v>
      </c>
      <c r="B15" s="1" t="s">
        <v>852</v>
      </c>
      <c r="C15" s="403"/>
      <c r="D15" s="403"/>
      <c r="E15" s="1">
        <f>'F(a)'!E37</f>
        <v>0</v>
      </c>
      <c r="F15" s="1" t="s">
        <v>859</v>
      </c>
    </row>
    <row r="16" spans="1:6" ht="15.75" hidden="1" customHeight="1" outlineLevel="1">
      <c r="A16" s="3">
        <v>2</v>
      </c>
      <c r="B16" s="1" t="s">
        <v>852</v>
      </c>
      <c r="C16" s="404"/>
      <c r="D16" s="404"/>
      <c r="E16" s="1" t="s">
        <v>635</v>
      </c>
    </row>
    <row r="17" spans="1:4" ht="15.75" customHeight="1" collapsed="1">
      <c r="A17" s="3">
        <v>2</v>
      </c>
      <c r="B17" s="23" t="s">
        <v>636</v>
      </c>
      <c r="C17" s="405">
        <f>C16+C15</f>
        <v>0</v>
      </c>
      <c r="D17" s="405">
        <f>D16+D15</f>
        <v>0</v>
      </c>
    </row>
    <row r="18" spans="1:4" ht="15.75" customHeight="1">
      <c r="A18" s="155" t="s">
        <v>860</v>
      </c>
      <c r="B18" s="155"/>
      <c r="C18" s="406"/>
      <c r="D18" s="406"/>
    </row>
    <row r="19" spans="1:4" ht="15.75" customHeight="1">
      <c r="A19" s="3">
        <v>3</v>
      </c>
      <c r="B19" s="1" t="s">
        <v>836</v>
      </c>
      <c r="C19" s="403"/>
      <c r="D19" s="403"/>
    </row>
    <row r="20" spans="1:4" ht="15.75" customHeight="1">
      <c r="A20" s="3">
        <f t="shared" ref="A20:A28" si="0">A19+1</f>
        <v>4</v>
      </c>
      <c r="B20" s="1" t="s">
        <v>833</v>
      </c>
      <c r="C20" s="403"/>
      <c r="D20" s="403"/>
    </row>
    <row r="21" spans="1:4" ht="15.75" customHeight="1">
      <c r="A21" s="3">
        <f t="shared" si="0"/>
        <v>5</v>
      </c>
      <c r="B21" s="1" t="s">
        <v>832</v>
      </c>
      <c r="C21" s="403"/>
      <c r="D21" s="403"/>
    </row>
    <row r="22" spans="1:4" ht="15.75" customHeight="1">
      <c r="A22" s="3">
        <f t="shared" si="0"/>
        <v>6</v>
      </c>
      <c r="B22" s="1" t="s">
        <v>837</v>
      </c>
      <c r="C22" s="403"/>
      <c r="D22" s="403"/>
    </row>
    <row r="23" spans="1:4" ht="15.75" customHeight="1">
      <c r="A23" s="3">
        <f t="shared" si="0"/>
        <v>7</v>
      </c>
      <c r="B23" s="1" t="s">
        <v>834</v>
      </c>
      <c r="C23" s="403"/>
      <c r="D23" s="403"/>
    </row>
    <row r="24" spans="1:4" ht="15.75" customHeight="1">
      <c r="A24" s="3">
        <f t="shared" si="0"/>
        <v>8</v>
      </c>
      <c r="B24" s="1" t="s">
        <v>835</v>
      </c>
      <c r="C24" s="403"/>
      <c r="D24" s="403"/>
    </row>
    <row r="25" spans="1:4" ht="15.75" customHeight="1">
      <c r="A25" s="3">
        <f t="shared" si="0"/>
        <v>9</v>
      </c>
      <c r="B25" s="1" t="s">
        <v>838</v>
      </c>
      <c r="C25" s="403"/>
      <c r="D25" s="403"/>
    </row>
    <row r="26" spans="1:4" ht="15.75" customHeight="1">
      <c r="A26" s="3">
        <f t="shared" si="0"/>
        <v>10</v>
      </c>
      <c r="B26" s="1" t="s">
        <v>839</v>
      </c>
      <c r="C26" s="404"/>
      <c r="D26" s="404"/>
    </row>
    <row r="27" spans="1:4" ht="15.75" customHeight="1">
      <c r="A27" s="3">
        <f t="shared" si="0"/>
        <v>11</v>
      </c>
      <c r="B27" s="161" t="s">
        <v>777</v>
      </c>
      <c r="C27" s="405">
        <f>SUM(C19:C26)</f>
        <v>0</v>
      </c>
      <c r="D27" s="405">
        <f>SUM(D19:D26)</f>
        <v>0</v>
      </c>
    </row>
    <row r="28" spans="1:4" ht="15.75" customHeight="1">
      <c r="A28" s="3">
        <f t="shared" si="0"/>
        <v>12</v>
      </c>
      <c r="B28" s="161" t="s">
        <v>778</v>
      </c>
      <c r="C28" s="405">
        <f>C15+C27</f>
        <v>0</v>
      </c>
      <c r="D28" s="405">
        <f>D15+D27</f>
        <v>0</v>
      </c>
    </row>
    <row r="29" spans="1:4" ht="15.75" customHeight="1">
      <c r="A29" s="155" t="s">
        <v>637</v>
      </c>
      <c r="B29" s="155"/>
      <c r="C29" s="407"/>
      <c r="D29" s="407"/>
    </row>
    <row r="30" spans="1:4" ht="15.75" customHeight="1">
      <c r="A30" s="3">
        <f>A28+1</f>
        <v>13</v>
      </c>
      <c r="B30" s="1" t="s">
        <v>861</v>
      </c>
      <c r="C30" s="403"/>
      <c r="D30" s="403"/>
    </row>
    <row r="31" spans="1:4" ht="15.75" customHeight="1">
      <c r="A31" s="3">
        <f t="shared" ref="A31:A32" si="1">A30+1</f>
        <v>14</v>
      </c>
      <c r="B31" s="1" t="s">
        <v>831</v>
      </c>
      <c r="C31" s="404"/>
      <c r="D31" s="404"/>
    </row>
    <row r="32" spans="1:4" ht="15.75" customHeight="1">
      <c r="A32" s="3">
        <f t="shared" si="1"/>
        <v>15</v>
      </c>
      <c r="B32" s="23" t="s">
        <v>638</v>
      </c>
      <c r="C32" s="405">
        <f>SUM(C30:C31)</f>
        <v>0</v>
      </c>
      <c r="D32" s="405">
        <f>SUM(D30:D31)</f>
        <v>0</v>
      </c>
    </row>
    <row r="33" spans="1:6" ht="15.75" customHeight="1">
      <c r="A33" s="155" t="s">
        <v>639</v>
      </c>
      <c r="B33" s="155"/>
      <c r="C33" s="406"/>
      <c r="D33" s="406"/>
    </row>
    <row r="34" spans="1:6" ht="15.75" customHeight="1">
      <c r="A34" s="3">
        <f>A32+1</f>
        <v>16</v>
      </c>
      <c r="B34" s="1" t="s">
        <v>844</v>
      </c>
      <c r="C34" s="403"/>
      <c r="D34" s="403"/>
    </row>
    <row r="35" spans="1:6" ht="15.75" customHeight="1">
      <c r="A35" s="3">
        <f t="shared" ref="A35:A37" si="2">A34+1</f>
        <v>17</v>
      </c>
      <c r="B35" s="1" t="s">
        <v>843</v>
      </c>
      <c r="C35" s="404"/>
      <c r="D35" s="404"/>
    </row>
    <row r="36" spans="1:6" ht="15.75" customHeight="1">
      <c r="A36" s="3">
        <f t="shared" si="2"/>
        <v>18</v>
      </c>
      <c r="B36" s="161" t="s">
        <v>640</v>
      </c>
      <c r="C36" s="405">
        <f>SUM(C34:C35)</f>
        <v>0</v>
      </c>
      <c r="D36" s="405">
        <f>SUM(D34:D35)</f>
        <v>0</v>
      </c>
    </row>
    <row r="37" spans="1:6" ht="15.75" customHeight="1">
      <c r="A37" s="3">
        <f t="shared" si="2"/>
        <v>19</v>
      </c>
      <c r="B37" s="161" t="s">
        <v>641</v>
      </c>
      <c r="C37" s="405">
        <f>SUM(C17+C27+C32+C36)</f>
        <v>0</v>
      </c>
      <c r="D37" s="405">
        <f>SUM(D17+D27+D32+D36)</f>
        <v>0</v>
      </c>
    </row>
    <row r="38" spans="1:6" ht="15.75" customHeight="1">
      <c r="A38" s="155" t="s">
        <v>642</v>
      </c>
      <c r="B38" s="155"/>
      <c r="C38" s="327"/>
      <c r="D38" s="327"/>
    </row>
    <row r="39" spans="1:6" ht="15.75" customHeight="1">
      <c r="A39" s="3">
        <f>A37+1</f>
        <v>20</v>
      </c>
      <c r="B39" s="1" t="s">
        <v>854</v>
      </c>
      <c r="C39" s="403"/>
      <c r="D39" s="403"/>
    </row>
    <row r="40" spans="1:6" ht="15.75" hidden="1" customHeight="1" outlineLevel="1">
      <c r="A40" s="3">
        <v>20</v>
      </c>
      <c r="B40" s="1" t="s">
        <v>624</v>
      </c>
      <c r="C40" s="404"/>
      <c r="D40" s="404"/>
      <c r="E40" s="1" t="s">
        <v>635</v>
      </c>
    </row>
    <row r="41" spans="1:6" ht="15.75" customHeight="1" collapsed="1">
      <c r="A41" s="3">
        <f>A39+1</f>
        <v>21</v>
      </c>
      <c r="B41" s="161" t="s">
        <v>643</v>
      </c>
      <c r="C41" s="405">
        <f>SUM(C39:C40)</f>
        <v>0</v>
      </c>
      <c r="D41" s="405">
        <f>SUM(D39:D40)</f>
        <v>0</v>
      </c>
      <c r="E41" s="1">
        <f>'F(a)'!E33</f>
        <v>0</v>
      </c>
      <c r="F41" s="1" t="s">
        <v>859</v>
      </c>
    </row>
    <row r="42" spans="1:6" ht="15.75" customHeight="1">
      <c r="A42" s="3">
        <f>A41+1</f>
        <v>22</v>
      </c>
      <c r="B42" s="161" t="s">
        <v>644</v>
      </c>
      <c r="C42" s="405">
        <f>C41-C37</f>
        <v>0</v>
      </c>
      <c r="D42" s="405">
        <f>D41-D37</f>
        <v>0</v>
      </c>
    </row>
    <row r="43" spans="1:6" ht="15.75" customHeight="1" outlineLevel="1">
      <c r="A43" s="155" t="s">
        <v>758</v>
      </c>
      <c r="B43" s="155"/>
      <c r="C43" s="407"/>
      <c r="D43" s="407"/>
    </row>
    <row r="44" spans="1:6" ht="15.75" customHeight="1" outlineLevel="1">
      <c r="A44" s="3">
        <f>A42+1</f>
        <v>23</v>
      </c>
      <c r="B44" s="1" t="s">
        <v>840</v>
      </c>
      <c r="C44" s="403"/>
      <c r="D44" s="403"/>
    </row>
    <row r="45" spans="1:6" ht="15.75" customHeight="1" outlineLevel="1">
      <c r="A45" s="3">
        <f t="shared" ref="A45:A57" si="3">A44+1</f>
        <v>24</v>
      </c>
      <c r="B45" s="1" t="s">
        <v>625</v>
      </c>
      <c r="C45" s="403"/>
      <c r="D45" s="403"/>
    </row>
    <row r="46" spans="1:6" ht="15.75" customHeight="1" outlineLevel="1">
      <c r="A46" s="3">
        <f t="shared" si="3"/>
        <v>25</v>
      </c>
      <c r="B46" s="1" t="s">
        <v>626</v>
      </c>
      <c r="C46" s="403"/>
      <c r="D46" s="403"/>
    </row>
    <row r="47" spans="1:6" ht="15.75" customHeight="1" outlineLevel="1">
      <c r="A47" s="3">
        <f t="shared" si="3"/>
        <v>26</v>
      </c>
      <c r="B47" s="1" t="s">
        <v>767</v>
      </c>
      <c r="C47" s="403"/>
      <c r="D47" s="403"/>
    </row>
    <row r="48" spans="1:6" ht="15.75" customHeight="1" outlineLevel="1">
      <c r="A48" s="3">
        <f t="shared" si="3"/>
        <v>27</v>
      </c>
      <c r="B48" s="1" t="s">
        <v>627</v>
      </c>
      <c r="C48" s="403"/>
      <c r="D48" s="403"/>
    </row>
    <row r="49" spans="1:4" ht="15.75" customHeight="1" outlineLevel="1">
      <c r="A49" s="3">
        <f t="shared" si="3"/>
        <v>28</v>
      </c>
      <c r="B49" s="1" t="s">
        <v>628</v>
      </c>
      <c r="C49" s="403"/>
      <c r="D49" s="403"/>
    </row>
    <row r="50" spans="1:4" ht="15.75" customHeight="1" outlineLevel="1">
      <c r="A50" s="3">
        <f t="shared" si="3"/>
        <v>29</v>
      </c>
      <c r="B50" s="1" t="s">
        <v>888</v>
      </c>
      <c r="C50" s="403"/>
      <c r="D50" s="403"/>
    </row>
    <row r="51" spans="1:4" ht="15.75" customHeight="1" outlineLevel="1">
      <c r="A51" s="3">
        <f t="shared" si="3"/>
        <v>30</v>
      </c>
      <c r="B51" s="1" t="s">
        <v>756</v>
      </c>
      <c r="C51" s="403"/>
      <c r="D51" s="403"/>
    </row>
    <row r="52" spans="1:4" ht="15.75" customHeight="1" outlineLevel="1">
      <c r="A52" s="3">
        <f t="shared" si="3"/>
        <v>31</v>
      </c>
      <c r="B52" s="1" t="s">
        <v>757</v>
      </c>
      <c r="C52" s="403"/>
      <c r="D52" s="403"/>
    </row>
    <row r="53" spans="1:4" ht="15.75" customHeight="1" outlineLevel="1">
      <c r="A53" s="3">
        <f t="shared" si="3"/>
        <v>32</v>
      </c>
      <c r="B53" s="1" t="s">
        <v>97</v>
      </c>
      <c r="C53" s="403"/>
      <c r="D53" s="403"/>
    </row>
    <row r="54" spans="1:4" ht="15.75" customHeight="1" outlineLevel="1">
      <c r="A54" s="3">
        <f t="shared" si="3"/>
        <v>33</v>
      </c>
      <c r="B54" s="1" t="s">
        <v>864</v>
      </c>
      <c r="C54" s="403"/>
      <c r="D54" s="403"/>
    </row>
    <row r="55" spans="1:4" ht="15.75" customHeight="1" outlineLevel="1">
      <c r="A55" s="3">
        <f t="shared" si="3"/>
        <v>34</v>
      </c>
      <c r="B55" s="1" t="s">
        <v>768</v>
      </c>
      <c r="C55" s="403"/>
      <c r="D55" s="403"/>
    </row>
    <row r="56" spans="1:4" ht="15.75" customHeight="1" outlineLevel="1">
      <c r="A56" s="3">
        <f t="shared" si="3"/>
        <v>35</v>
      </c>
      <c r="B56" s="1" t="s">
        <v>887</v>
      </c>
      <c r="C56" s="403"/>
      <c r="D56" s="403"/>
    </row>
    <row r="57" spans="1:4" ht="15.75" customHeight="1" outlineLevel="1">
      <c r="A57" s="3">
        <f t="shared" si="3"/>
        <v>36</v>
      </c>
      <c r="B57" s="23" t="s">
        <v>646</v>
      </c>
      <c r="C57" s="405">
        <f>SUM(C44:C56)</f>
        <v>0</v>
      </c>
      <c r="D57" s="405">
        <f>SUM(D44:D56)</f>
        <v>0</v>
      </c>
    </row>
    <row r="58" spans="1:4" ht="15.75" customHeight="1" outlineLevel="1">
      <c r="A58" s="155" t="s">
        <v>647</v>
      </c>
      <c r="B58" s="155"/>
      <c r="C58" s="406"/>
      <c r="D58" s="406"/>
    </row>
    <row r="59" spans="1:4" ht="15.75" customHeight="1" outlineLevel="1">
      <c r="A59" s="3">
        <f>A57+1</f>
        <v>37</v>
      </c>
      <c r="B59" s="23" t="s">
        <v>648</v>
      </c>
      <c r="C59" s="405">
        <f>C41-C57</f>
        <v>0</v>
      </c>
      <c r="D59" s="405">
        <f>D41-D57</f>
        <v>0</v>
      </c>
    </row>
    <row r="60" spans="1:4" ht="15.75" customHeight="1">
      <c r="A60" s="3">
        <f t="shared" ref="A60:A61" si="4">A59+1</f>
        <v>38</v>
      </c>
      <c r="B60" s="23" t="s">
        <v>649</v>
      </c>
      <c r="C60" s="408" t="str">
        <f>IF(C59=0,"",(C15/C59))</f>
        <v/>
      </c>
      <c r="D60" s="408" t="str">
        <f>IF(D59=0,"",(D15/D59))</f>
        <v/>
      </c>
    </row>
    <row r="61" spans="1:4" ht="15.75" customHeight="1">
      <c r="A61" s="3">
        <f t="shared" si="4"/>
        <v>39</v>
      </c>
      <c r="B61" s="23" t="s">
        <v>755</v>
      </c>
      <c r="C61" s="408" t="str">
        <f>IF(C59=0,"",C28/C59)</f>
        <v/>
      </c>
      <c r="D61" s="408" t="str">
        <f>IF(D59=0,"",(D28+D31)/D59)</f>
        <v/>
      </c>
    </row>
    <row r="62" spans="1:4" ht="15.75" customHeight="1">
      <c r="A62" s="155" t="s">
        <v>650</v>
      </c>
      <c r="B62" s="155"/>
      <c r="C62" s="406"/>
      <c r="D62" s="406"/>
    </row>
    <row r="63" spans="1:4" ht="15.75" customHeight="1">
      <c r="A63" s="3">
        <f>A61+1</f>
        <v>40</v>
      </c>
      <c r="B63" s="409" t="s">
        <v>862</v>
      </c>
      <c r="C63" s="410">
        <f>C42</f>
        <v>0</v>
      </c>
      <c r="D63" s="410">
        <f>D42</f>
        <v>0</v>
      </c>
    </row>
    <row r="64" spans="1:4" ht="15.75" customHeight="1">
      <c r="A64" s="3">
        <f t="shared" ref="A64:A76" si="5">A63+1</f>
        <v>41</v>
      </c>
      <c r="B64" s="1" t="s">
        <v>631</v>
      </c>
      <c r="C64" s="403"/>
      <c r="D64" s="403"/>
    </row>
    <row r="65" spans="1:5" ht="15.75" customHeight="1">
      <c r="A65" s="3">
        <f t="shared" si="5"/>
        <v>42</v>
      </c>
      <c r="B65" s="1" t="s">
        <v>632</v>
      </c>
      <c r="C65" s="403"/>
      <c r="D65" s="403"/>
    </row>
    <row r="66" spans="1:5" ht="15.75" customHeight="1">
      <c r="A66" s="3">
        <f t="shared" si="5"/>
        <v>43</v>
      </c>
      <c r="B66" s="1" t="s">
        <v>630</v>
      </c>
      <c r="C66" s="403"/>
      <c r="D66" s="403"/>
    </row>
    <row r="67" spans="1:5" ht="15.75" customHeight="1">
      <c r="A67" s="3">
        <f t="shared" si="5"/>
        <v>44</v>
      </c>
      <c r="B67" s="1" t="s">
        <v>633</v>
      </c>
      <c r="C67" s="403"/>
      <c r="D67" s="403"/>
    </row>
    <row r="68" spans="1:5" ht="15.75" customHeight="1">
      <c r="A68" s="3">
        <f t="shared" si="5"/>
        <v>45</v>
      </c>
      <c r="B68" s="158" t="s">
        <v>634</v>
      </c>
      <c r="C68" s="404"/>
      <c r="D68" s="404"/>
    </row>
    <row r="69" spans="1:5" ht="15.75" customHeight="1">
      <c r="A69" s="3">
        <f t="shared" si="5"/>
        <v>46</v>
      </c>
      <c r="B69" s="161" t="s">
        <v>651</v>
      </c>
      <c r="C69" s="405">
        <f>SUM(C63:C68)</f>
        <v>0</v>
      </c>
      <c r="D69" s="405">
        <f>SUM(D63:D68)</f>
        <v>0</v>
      </c>
    </row>
    <row r="70" spans="1:5" ht="15.75" customHeight="1" outlineLevel="1">
      <c r="A70" s="3">
        <f>A69+1</f>
        <v>47</v>
      </c>
      <c r="B70" s="1" t="s">
        <v>99</v>
      </c>
      <c r="C70" s="411"/>
      <c r="D70" s="411"/>
    </row>
    <row r="71" spans="1:5" ht="15.75" customHeight="1" outlineLevel="1">
      <c r="A71" s="3">
        <f>A70+1</f>
        <v>48</v>
      </c>
      <c r="B71" s="1" t="s">
        <v>100</v>
      </c>
      <c r="C71" s="403"/>
      <c r="D71" s="403"/>
      <c r="E71" s="1" t="s">
        <v>635</v>
      </c>
    </row>
    <row r="72" spans="1:5" ht="15.75" customHeight="1">
      <c r="A72" s="3">
        <f>A71+1</f>
        <v>49</v>
      </c>
      <c r="B72" s="1" t="s">
        <v>855</v>
      </c>
      <c r="D72" s="405">
        <f>'A(b)'!E48</f>
        <v>0</v>
      </c>
      <c r="E72" s="56" t="s">
        <v>865</v>
      </c>
    </row>
    <row r="73" spans="1:5" ht="15.75" customHeight="1">
      <c r="A73" s="3">
        <f t="shared" si="5"/>
        <v>50</v>
      </c>
      <c r="B73" s="1" t="s">
        <v>856</v>
      </c>
      <c r="D73" s="405">
        <f>'A(b)'!E73</f>
        <v>0</v>
      </c>
    </row>
    <row r="74" spans="1:5" ht="15.75" customHeight="1">
      <c r="A74" s="3">
        <f t="shared" si="5"/>
        <v>51</v>
      </c>
      <c r="B74" s="1" t="s">
        <v>857</v>
      </c>
      <c r="D74" s="405">
        <f>SUM(D72:D73)</f>
        <v>0</v>
      </c>
    </row>
    <row r="75" spans="1:5" ht="15.75" customHeight="1">
      <c r="A75" s="3">
        <f t="shared" si="5"/>
        <v>52</v>
      </c>
      <c r="B75" s="1" t="s">
        <v>858</v>
      </c>
      <c r="D75" s="410" t="str">
        <f>IF(D74&lt;=D69,"Yes","No")</f>
        <v>Yes</v>
      </c>
    </row>
    <row r="76" spans="1:5" ht="15.75" customHeight="1">
      <c r="A76" s="3">
        <f t="shared" si="5"/>
        <v>53</v>
      </c>
      <c r="B76" s="1" t="s">
        <v>893</v>
      </c>
      <c r="D76" s="410" t="str">
        <f>IF(D74&lt;=D69,"Yes","No")</f>
        <v>Yes</v>
      </c>
    </row>
  </sheetData>
  <sheetProtection algorithmName="SHA-512" hashValue="jb4yK9zY1KkJNwiRJwOIa4T+XZXYW4DLHvHZ/1EeCn8kBEJLJ/NAl11rugsK37QJnlzia0Y5Cg8m+5UYSQ2Njw==" saltValue="C99oy7YXaxXoACQNQUFRD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39"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I63"/>
  <sheetViews>
    <sheetView zoomScaleNormal="100" zoomScaleSheetLayoutView="85" workbookViewId="0">
      <pane ySplit="6" topLeftCell="A16" activePane="bottomLeft" state="frozen"/>
      <selection activeCell="J41" sqref="J41"/>
      <selection pane="bottomLeft" activeCell="D31" sqref="D31"/>
    </sheetView>
  </sheetViews>
  <sheetFormatPr defaultColWidth="9.1796875" defaultRowHeight="15.75" customHeight="1" outlineLevelCol="1"/>
  <cols>
    <col min="1" max="1" width="4.1796875" style="3" customWidth="1"/>
    <col min="2" max="2" width="80" style="1" customWidth="1"/>
    <col min="3" max="3" width="18.1796875" style="149" hidden="1" customWidth="1" outlineLevel="1"/>
    <col min="4" max="4" width="18.1796875" style="149" customWidth="1" collapsed="1"/>
    <col min="5" max="16384" width="9.1796875" style="1"/>
  </cols>
  <sheetData>
    <row r="1" spans="1:9" ht="15.75" customHeight="1">
      <c r="A1" s="8" t="s">
        <v>207</v>
      </c>
    </row>
    <row r="2" spans="1:9" ht="15.75" customHeight="1">
      <c r="A2" s="4" t="s">
        <v>208</v>
      </c>
      <c r="E2" s="87"/>
    </row>
    <row r="3" spans="1:9" ht="15.75" customHeight="1">
      <c r="A3" s="5" t="str">
        <f>"FY "&amp;'A(a)'!$D$27</f>
        <v>FY 2023-2024</v>
      </c>
      <c r="C3" s="23" t="str">
        <f>"Operator: "&amp;'A(a)'!$D$8</f>
        <v xml:space="preserve">Operator: </v>
      </c>
      <c r="D3" s="23">
        <f>'A(a)'!D8</f>
        <v>0</v>
      </c>
      <c r="E3" s="87"/>
    </row>
    <row r="4" spans="1:9" ht="15.75" customHeight="1">
      <c r="A4" s="122" t="str">
        <f>"Submittal Date: "&amp;'A(a)'!$D$28</f>
        <v xml:space="preserve">Submittal Date: </v>
      </c>
      <c r="C4" s="23"/>
      <c r="D4" s="23"/>
      <c r="E4" s="87"/>
    </row>
    <row r="5" spans="1:9" ht="15" customHeight="1">
      <c r="A5" s="122"/>
      <c r="B5" s="309" t="s">
        <v>621</v>
      </c>
      <c r="C5" s="31"/>
      <c r="D5" s="31"/>
      <c r="E5" s="87"/>
    </row>
    <row r="6" spans="1:9" ht="13.5" customHeight="1">
      <c r="A6" s="122"/>
      <c r="B6" s="312" t="s">
        <v>622</v>
      </c>
      <c r="C6" s="151"/>
      <c r="D6" s="151"/>
      <c r="E6" s="87"/>
    </row>
    <row r="7" spans="1:9" ht="15" customHeight="1">
      <c r="A7" s="122"/>
      <c r="B7" s="8"/>
      <c r="C7" s="152" t="s">
        <v>769</v>
      </c>
      <c r="D7" s="152" t="s">
        <v>506</v>
      </c>
    </row>
    <row r="8" spans="1:9" ht="15" customHeight="1">
      <c r="A8" s="117"/>
      <c r="B8" s="153"/>
      <c r="C8" s="154" t="str">
        <f>'H(a)'!C13</f>
        <v>FY 2021-2022</v>
      </c>
      <c r="D8" s="154" t="str">
        <f>A3</f>
        <v>FY 2023-2024</v>
      </c>
    </row>
    <row r="9" spans="1:9" ht="15" customHeight="1">
      <c r="A9" s="380" t="s">
        <v>652</v>
      </c>
      <c r="B9" s="380"/>
      <c r="C9" s="412"/>
      <c r="D9" s="412"/>
    </row>
    <row r="10" spans="1:9" ht="15.75" customHeight="1">
      <c r="A10" s="3">
        <v>1</v>
      </c>
      <c r="B10" s="1" t="s">
        <v>829</v>
      </c>
      <c r="C10" s="403"/>
      <c r="D10" s="403"/>
    </row>
    <row r="11" spans="1:9" ht="15.75" customHeight="1">
      <c r="A11" s="3">
        <v>2</v>
      </c>
      <c r="B11" s="1" t="s">
        <v>830</v>
      </c>
      <c r="C11" s="404"/>
      <c r="D11" s="404"/>
      <c r="E11" s="1" t="s">
        <v>635</v>
      </c>
    </row>
    <row r="12" spans="1:9" ht="15.75" customHeight="1">
      <c r="A12" s="3">
        <v>3</v>
      </c>
      <c r="B12" s="23" t="s">
        <v>653</v>
      </c>
      <c r="C12" s="405">
        <f>C11+C10</f>
        <v>0</v>
      </c>
      <c r="D12" s="405">
        <f>D11+D10</f>
        <v>0</v>
      </c>
    </row>
    <row r="13" spans="1:9" ht="15" customHeight="1">
      <c r="A13" s="155" t="s">
        <v>776</v>
      </c>
      <c r="B13" s="155"/>
      <c r="C13" s="413"/>
      <c r="D13" s="413"/>
    </row>
    <row r="14" spans="1:9" ht="15.75" customHeight="1">
      <c r="A14" s="3">
        <v>4</v>
      </c>
      <c r="B14" s="1" t="s">
        <v>832</v>
      </c>
      <c r="C14" s="403"/>
      <c r="D14" s="403"/>
      <c r="I14" s="1" t="s">
        <v>836</v>
      </c>
    </row>
    <row r="15" spans="1:9" ht="15.75" customHeight="1">
      <c r="A15" s="3">
        <v>5</v>
      </c>
      <c r="B15" s="1" t="s">
        <v>834</v>
      </c>
      <c r="C15" s="403"/>
      <c r="D15" s="403"/>
      <c r="I15" s="1" t="s">
        <v>832</v>
      </c>
    </row>
    <row r="16" spans="1:9" ht="15.75" customHeight="1">
      <c r="A16" s="3">
        <v>6</v>
      </c>
      <c r="B16" s="1" t="s">
        <v>835</v>
      </c>
      <c r="C16" s="403"/>
      <c r="D16" s="403"/>
      <c r="I16" s="1" t="s">
        <v>851</v>
      </c>
    </row>
    <row r="17" spans="1:9" ht="15.75" customHeight="1">
      <c r="A17" s="3">
        <v>7</v>
      </c>
      <c r="B17" s="1" t="s">
        <v>842</v>
      </c>
      <c r="C17" s="403"/>
      <c r="D17" s="403"/>
      <c r="I17" s="1" t="s">
        <v>850</v>
      </c>
    </row>
    <row r="18" spans="1:9" ht="15.75" customHeight="1">
      <c r="A18" s="3">
        <v>8</v>
      </c>
      <c r="B18" s="1" t="s">
        <v>839</v>
      </c>
      <c r="C18" s="403"/>
      <c r="D18" s="403"/>
      <c r="I18" s="1" t="s">
        <v>834</v>
      </c>
    </row>
    <row r="19" spans="1:9" ht="15.75" customHeight="1">
      <c r="A19" s="3">
        <v>9</v>
      </c>
      <c r="B19" s="1" t="s">
        <v>276</v>
      </c>
      <c r="C19" s="403"/>
      <c r="D19" s="403"/>
      <c r="I19" s="1" t="s">
        <v>846</v>
      </c>
    </row>
    <row r="20" spans="1:9" ht="15.75" customHeight="1">
      <c r="A20" s="3">
        <v>10</v>
      </c>
      <c r="B20" s="1" t="s">
        <v>277</v>
      </c>
      <c r="C20" s="403"/>
      <c r="D20" s="403"/>
      <c r="I20" s="1" t="s">
        <v>838</v>
      </c>
    </row>
    <row r="21" spans="1:9" ht="15.75" customHeight="1">
      <c r="A21" s="3">
        <v>11</v>
      </c>
      <c r="B21" s="1" t="s">
        <v>278</v>
      </c>
      <c r="C21" s="403"/>
      <c r="D21" s="403"/>
      <c r="I21" s="1" t="s">
        <v>847</v>
      </c>
    </row>
    <row r="22" spans="1:9" ht="15.75" customHeight="1">
      <c r="A22" s="3">
        <v>12</v>
      </c>
      <c r="B22" s="1" t="s">
        <v>279</v>
      </c>
      <c r="C22" s="403"/>
      <c r="D22" s="403"/>
      <c r="I22" s="1" t="s">
        <v>848</v>
      </c>
    </row>
    <row r="23" spans="1:9" ht="15.75" customHeight="1">
      <c r="A23" s="3">
        <v>13</v>
      </c>
      <c r="B23" s="1" t="s">
        <v>78</v>
      </c>
      <c r="C23" s="404"/>
      <c r="D23" s="404"/>
      <c r="I23" s="1" t="s">
        <v>849</v>
      </c>
    </row>
    <row r="24" spans="1:9" ht="17.25" customHeight="1">
      <c r="A24" s="3">
        <v>14</v>
      </c>
      <c r="B24" s="161" t="s">
        <v>777</v>
      </c>
      <c r="C24" s="405">
        <f>SUM(C14:C23)</f>
        <v>0</v>
      </c>
      <c r="D24" s="405">
        <f>SUM(D14:D23)</f>
        <v>0</v>
      </c>
    </row>
    <row r="25" spans="1:9" ht="15.75" customHeight="1">
      <c r="A25" s="3">
        <v>15</v>
      </c>
      <c r="B25" s="161" t="s">
        <v>778</v>
      </c>
      <c r="C25" s="405">
        <f>C10+C24</f>
        <v>0</v>
      </c>
      <c r="D25" s="405">
        <f>D10+D24</f>
        <v>0</v>
      </c>
    </row>
    <row r="26" spans="1:9" ht="14.25" customHeight="1">
      <c r="A26" s="155" t="s">
        <v>654</v>
      </c>
      <c r="B26" s="155"/>
      <c r="C26" s="414"/>
      <c r="D26" s="414"/>
      <c r="E26" s="1" t="s">
        <v>655</v>
      </c>
    </row>
    <row r="27" spans="1:9" ht="15.75" customHeight="1">
      <c r="A27" s="3">
        <v>16</v>
      </c>
      <c r="B27" s="1" t="s">
        <v>841</v>
      </c>
      <c r="C27" s="403"/>
      <c r="D27" s="403"/>
    </row>
    <row r="28" spans="1:9" ht="15.75" customHeight="1">
      <c r="A28" s="3">
        <v>17</v>
      </c>
      <c r="B28" s="1" t="s">
        <v>831</v>
      </c>
      <c r="C28" s="404"/>
      <c r="D28" s="404"/>
    </row>
    <row r="29" spans="1:9" ht="15.75" customHeight="1">
      <c r="A29" s="3">
        <v>18</v>
      </c>
      <c r="B29" s="23" t="s">
        <v>656</v>
      </c>
      <c r="C29" s="405">
        <f>SUM(C27:C28)</f>
        <v>0</v>
      </c>
      <c r="D29" s="405">
        <f>SUM(D27:D28)</f>
        <v>0</v>
      </c>
    </row>
    <row r="30" spans="1:9" ht="14.25" customHeight="1">
      <c r="A30" s="155" t="s">
        <v>657</v>
      </c>
      <c r="B30" s="155"/>
      <c r="C30" s="413"/>
      <c r="D30" s="413"/>
    </row>
    <row r="31" spans="1:9" ht="15.75" customHeight="1">
      <c r="A31" s="3">
        <v>19</v>
      </c>
      <c r="B31" s="1" t="s">
        <v>844</v>
      </c>
      <c r="C31" s="403"/>
      <c r="D31" s="403"/>
    </row>
    <row r="32" spans="1:9" ht="15.75" customHeight="1">
      <c r="A32" s="3">
        <v>20</v>
      </c>
      <c r="B32" s="1" t="s">
        <v>843</v>
      </c>
      <c r="C32" s="404"/>
      <c r="D32" s="404"/>
    </row>
    <row r="33" spans="1:4" ht="15.75" customHeight="1">
      <c r="A33" s="3">
        <v>21</v>
      </c>
      <c r="B33" s="161" t="s">
        <v>658</v>
      </c>
      <c r="C33" s="405">
        <f>SUM(C31:C32)</f>
        <v>0</v>
      </c>
      <c r="D33" s="405">
        <f>SUM(D31:D32)</f>
        <v>0</v>
      </c>
    </row>
    <row r="34" spans="1:4" ht="15.75" customHeight="1">
      <c r="A34" s="3">
        <v>22</v>
      </c>
      <c r="B34" s="161" t="s">
        <v>659</v>
      </c>
      <c r="C34" s="405">
        <f>C33+C29+C24+C12</f>
        <v>0</v>
      </c>
      <c r="D34" s="405">
        <f>D33+D29+D24+D12</f>
        <v>0</v>
      </c>
    </row>
    <row r="35" spans="1:4" ht="14.25" customHeight="1">
      <c r="A35" s="155" t="s">
        <v>660</v>
      </c>
      <c r="B35" s="155"/>
      <c r="C35" s="414"/>
      <c r="D35" s="414"/>
    </row>
    <row r="36" spans="1:4" ht="15.75" customHeight="1">
      <c r="A36" s="3">
        <v>23</v>
      </c>
      <c r="B36" s="1" t="s">
        <v>274</v>
      </c>
      <c r="C36" s="403"/>
      <c r="D36" s="403"/>
    </row>
    <row r="37" spans="1:4" ht="15.75" customHeight="1">
      <c r="A37" s="3">
        <v>24</v>
      </c>
      <c r="B37" s="1" t="s">
        <v>624</v>
      </c>
      <c r="C37" s="404"/>
      <c r="D37" s="404"/>
    </row>
    <row r="38" spans="1:4" ht="15.75" customHeight="1">
      <c r="A38" s="3">
        <v>25</v>
      </c>
      <c r="B38" s="161" t="s">
        <v>643</v>
      </c>
      <c r="C38" s="415">
        <f>SUM(C36:C37)</f>
        <v>0</v>
      </c>
      <c r="D38" s="415">
        <f>SUM(D36:D37)</f>
        <v>0</v>
      </c>
    </row>
    <row r="39" spans="1:4" ht="15.75" customHeight="1">
      <c r="A39" s="3">
        <v>26</v>
      </c>
      <c r="B39" s="161" t="s">
        <v>644</v>
      </c>
      <c r="C39" s="405">
        <f>C38-C34</f>
        <v>0</v>
      </c>
      <c r="D39" s="405">
        <f>D38-D34</f>
        <v>0</v>
      </c>
    </row>
    <row r="40" spans="1:4" ht="14.25" customHeight="1">
      <c r="A40" s="380" t="s">
        <v>645</v>
      </c>
      <c r="B40" s="155"/>
      <c r="C40" s="414"/>
      <c r="D40" s="414"/>
    </row>
    <row r="41" spans="1:4" ht="15.75" customHeight="1">
      <c r="A41" s="3">
        <v>27</v>
      </c>
      <c r="B41" s="1" t="s">
        <v>840</v>
      </c>
      <c r="C41" s="403"/>
      <c r="D41" s="403"/>
    </row>
    <row r="42" spans="1:4" ht="15.75" customHeight="1">
      <c r="A42" s="3">
        <v>28</v>
      </c>
      <c r="B42" s="1" t="s">
        <v>889</v>
      </c>
      <c r="C42" s="403"/>
      <c r="D42" s="403"/>
    </row>
    <row r="43" spans="1:4" ht="15.75" customHeight="1">
      <c r="A43" s="3">
        <v>29</v>
      </c>
      <c r="B43" s="1" t="s">
        <v>892</v>
      </c>
      <c r="C43" s="403"/>
      <c r="D43" s="403"/>
    </row>
    <row r="44" spans="1:4" ht="15.75" customHeight="1">
      <c r="A44" s="3">
        <v>30</v>
      </c>
      <c r="B44" s="1" t="s">
        <v>79</v>
      </c>
      <c r="C44" s="403"/>
      <c r="D44" s="403"/>
    </row>
    <row r="45" spans="1:4" ht="15.75" customHeight="1">
      <c r="A45" s="3">
        <v>31</v>
      </c>
      <c r="B45" s="1" t="s">
        <v>888</v>
      </c>
      <c r="C45" s="403"/>
      <c r="D45" s="403"/>
    </row>
    <row r="46" spans="1:4" ht="15.75" customHeight="1">
      <c r="A46" s="3">
        <v>32</v>
      </c>
      <c r="B46" s="1" t="s">
        <v>275</v>
      </c>
      <c r="C46" s="403"/>
      <c r="D46" s="403"/>
    </row>
    <row r="47" spans="1:4" ht="15.75" customHeight="1">
      <c r="A47" s="3">
        <v>33</v>
      </c>
      <c r="B47" s="1" t="s">
        <v>890</v>
      </c>
      <c r="C47" s="403"/>
      <c r="D47" s="403"/>
    </row>
    <row r="48" spans="1:4" ht="15.75" customHeight="1">
      <c r="A48" s="3">
        <v>34</v>
      </c>
      <c r="B48" s="1" t="s">
        <v>891</v>
      </c>
      <c r="C48" s="403"/>
      <c r="D48" s="403"/>
    </row>
    <row r="49" spans="1:4" ht="15.75" customHeight="1">
      <c r="A49" s="3">
        <v>35</v>
      </c>
      <c r="B49" s="1" t="s">
        <v>331</v>
      </c>
      <c r="C49" s="404"/>
      <c r="D49" s="404"/>
    </row>
    <row r="50" spans="1:4" ht="15.75" customHeight="1">
      <c r="A50" s="3">
        <v>36</v>
      </c>
      <c r="B50" s="23" t="s">
        <v>646</v>
      </c>
      <c r="C50" s="405">
        <f>SUM(C41:C49)</f>
        <v>0</v>
      </c>
      <c r="D50" s="405">
        <f>SUM(D41:D49)</f>
        <v>0</v>
      </c>
    </row>
    <row r="51" spans="1:4" ht="15.75" customHeight="1">
      <c r="A51" s="155" t="s">
        <v>647</v>
      </c>
      <c r="B51" s="155"/>
      <c r="C51" s="413"/>
      <c r="D51" s="413"/>
    </row>
    <row r="52" spans="1:4" ht="15.75" customHeight="1">
      <c r="A52" s="3">
        <v>37</v>
      </c>
      <c r="B52" s="23" t="s">
        <v>648</v>
      </c>
      <c r="C52" s="405">
        <f>C38-C50</f>
        <v>0</v>
      </c>
      <c r="D52" s="405">
        <f>D38-D50</f>
        <v>0</v>
      </c>
    </row>
    <row r="53" spans="1:4" ht="15.75" customHeight="1">
      <c r="A53" s="3">
        <v>38</v>
      </c>
      <c r="B53" s="23" t="s">
        <v>649</v>
      </c>
      <c r="C53" s="416" t="str">
        <f>IF(C52=0,"",C10/(C52-C37))</f>
        <v/>
      </c>
      <c r="D53" s="416" t="str">
        <f>IF(D52=0,"",D10/(D52-D37))</f>
        <v/>
      </c>
    </row>
    <row r="54" spans="1:4" ht="15.75" customHeight="1">
      <c r="A54" s="3">
        <v>39</v>
      </c>
      <c r="B54" s="23" t="s">
        <v>779</v>
      </c>
      <c r="C54" s="416" t="str">
        <f>IF(C52=0,"",C25/C52)</f>
        <v/>
      </c>
      <c r="D54" s="416" t="str">
        <f>IF(D52=0,"",D25/D52)</f>
        <v/>
      </c>
    </row>
    <row r="55" spans="1:4" ht="15.75" customHeight="1">
      <c r="A55" s="155" t="s">
        <v>661</v>
      </c>
      <c r="B55" s="155"/>
      <c r="C55" s="413"/>
      <c r="D55" s="413"/>
    </row>
    <row r="56" spans="1:4" ht="15.75" customHeight="1">
      <c r="A56" s="3">
        <v>40</v>
      </c>
      <c r="B56" s="409" t="s">
        <v>662</v>
      </c>
      <c r="C56" s="410">
        <f>C39</f>
        <v>0</v>
      </c>
      <c r="D56" s="410">
        <f>D39</f>
        <v>0</v>
      </c>
    </row>
    <row r="57" spans="1:4" ht="15.75" customHeight="1">
      <c r="A57" s="3">
        <v>41</v>
      </c>
      <c r="B57" s="1" t="s">
        <v>668</v>
      </c>
      <c r="C57" s="403"/>
      <c r="D57" s="403"/>
    </row>
    <row r="58" spans="1:4" ht="15.75" customHeight="1">
      <c r="A58" s="3">
        <v>42</v>
      </c>
      <c r="B58" s="1" t="s">
        <v>669</v>
      </c>
      <c r="C58" s="403"/>
      <c r="D58" s="403"/>
    </row>
    <row r="59" spans="1:4" ht="15.75" customHeight="1">
      <c r="A59" s="3">
        <v>43</v>
      </c>
      <c r="B59" s="1" t="s">
        <v>670</v>
      </c>
      <c r="C59" s="403"/>
      <c r="D59" s="403"/>
    </row>
    <row r="60" spans="1:4" ht="15.75" customHeight="1">
      <c r="A60" s="3">
        <v>44</v>
      </c>
      <c r="B60" s="158" t="s">
        <v>671</v>
      </c>
      <c r="C60" s="404"/>
      <c r="D60" s="404"/>
    </row>
    <row r="61" spans="1:4" ht="15.75" customHeight="1">
      <c r="A61" s="3">
        <v>45</v>
      </c>
      <c r="B61" s="161" t="s">
        <v>651</v>
      </c>
      <c r="C61" s="405">
        <f>SUM(C56:C60)</f>
        <v>0</v>
      </c>
      <c r="D61" s="405">
        <f>SUM(D56:D60)</f>
        <v>0</v>
      </c>
    </row>
    <row r="62" spans="1:4" ht="15.75" customHeight="1">
      <c r="A62" s="3">
        <v>46</v>
      </c>
      <c r="B62" s="1" t="s">
        <v>99</v>
      </c>
      <c r="C62" s="411"/>
      <c r="D62" s="411"/>
    </row>
    <row r="63" spans="1:4" ht="15.75" customHeight="1">
      <c r="A63" s="3">
        <v>47</v>
      </c>
      <c r="B63" s="1" t="s">
        <v>100</v>
      </c>
      <c r="C63" s="403"/>
      <c r="D63" s="403"/>
    </row>
  </sheetData>
  <sheetProtection algorithmName="SHA-512" hashValue="+TPzxrfsofknC2QlP+PvNBz2wShXDYJGErEDvAU9R1YsAq1033sJVLi5tj7jpkVg48dfnV1yZpJG9E1Pt/jKOw==" saltValue="S51TggMDudIm/ivzMQ41o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39" max="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D25"/>
  <sheetViews>
    <sheetView zoomScaleNormal="100" workbookViewId="0">
      <selection activeCell="C13" sqref="C13"/>
    </sheetView>
  </sheetViews>
  <sheetFormatPr defaultColWidth="9.1796875" defaultRowHeight="15.5"/>
  <cols>
    <col min="1" max="1" width="5" style="1" customWidth="1"/>
    <col min="2" max="2" width="77" style="1" customWidth="1"/>
    <col min="3" max="3" width="20.81640625" style="1" customWidth="1"/>
    <col min="4" max="16384" width="9.1796875" style="1"/>
  </cols>
  <sheetData>
    <row r="1" spans="1:4">
      <c r="A1" s="8" t="s">
        <v>209</v>
      </c>
      <c r="C1" s="149"/>
    </row>
    <row r="2" spans="1:4">
      <c r="A2" s="4" t="s">
        <v>522</v>
      </c>
      <c r="C2" s="149"/>
      <c r="D2" s="8"/>
    </row>
    <row r="3" spans="1:4">
      <c r="A3" s="5" t="str">
        <f>"FY "&amp;'A(a)'!$D$27</f>
        <v>FY 2023-2024</v>
      </c>
      <c r="C3" s="23" t="str">
        <f>"Operator: "&amp;'A(a)'!$D$8</f>
        <v xml:space="preserve">Operator: </v>
      </c>
      <c r="D3" s="87"/>
    </row>
    <row r="4" spans="1:4">
      <c r="A4" s="5" t="str">
        <f>"Submittal Date: "&amp;'A(a)'!$D$28</f>
        <v xml:space="preserve">Submittal Date: </v>
      </c>
      <c r="C4" s="23"/>
      <c r="D4" s="87"/>
    </row>
    <row r="5" spans="1:4">
      <c r="A5" s="5"/>
      <c r="C5" s="23"/>
      <c r="D5" s="87"/>
    </row>
    <row r="6" spans="1:4">
      <c r="A6" s="5"/>
      <c r="C6" s="23"/>
      <c r="D6" s="87"/>
    </row>
    <row r="7" spans="1:4">
      <c r="A7" s="5"/>
      <c r="C7" s="23"/>
      <c r="D7" s="87"/>
    </row>
    <row r="8" spans="1:4">
      <c r="A8" s="5"/>
      <c r="B8" s="34" t="s">
        <v>621</v>
      </c>
      <c r="C8" s="31"/>
    </row>
    <row r="9" spans="1:4">
      <c r="A9" s="5"/>
      <c r="B9" s="150" t="s">
        <v>622</v>
      </c>
      <c r="C9" s="151"/>
    </row>
    <row r="10" spans="1:4">
      <c r="A10" s="5"/>
      <c r="B10" s="5"/>
      <c r="C10" s="152" t="s">
        <v>506</v>
      </c>
      <c r="D10" s="8"/>
    </row>
    <row r="11" spans="1:4">
      <c r="A11" s="3"/>
      <c r="B11" s="153" t="str">
        <f>IF('A(a)'!$D$28="","",'A(a)'!$D$28)</f>
        <v/>
      </c>
      <c r="C11" s="154" t="str">
        <f>A3</f>
        <v>FY 2023-2024</v>
      </c>
      <c r="D11" s="87"/>
    </row>
    <row r="12" spans="1:4" ht="18.75" customHeight="1">
      <c r="A12" s="155" t="s">
        <v>663</v>
      </c>
      <c r="B12" s="156"/>
      <c r="C12" s="157"/>
    </row>
    <row r="13" spans="1:4" ht="17.25" customHeight="1">
      <c r="A13" s="3">
        <v>1</v>
      </c>
      <c r="B13" s="158" t="s">
        <v>280</v>
      </c>
      <c r="C13" s="159"/>
    </row>
    <row r="14" spans="1:4" ht="17.25" customHeight="1">
      <c r="A14" s="3"/>
      <c r="B14" s="1" t="s">
        <v>664</v>
      </c>
      <c r="C14" s="160"/>
    </row>
    <row r="15" spans="1:4" ht="17.25" customHeight="1">
      <c r="A15" s="3">
        <v>2</v>
      </c>
      <c r="B15" s="158" t="s">
        <v>672</v>
      </c>
      <c r="C15" s="159"/>
      <c r="D15" s="1" t="s">
        <v>665</v>
      </c>
    </row>
    <row r="16" spans="1:4" ht="17.25" customHeight="1">
      <c r="A16" s="3">
        <v>3</v>
      </c>
      <c r="B16" s="158" t="s">
        <v>673</v>
      </c>
      <c r="C16" s="159"/>
      <c r="D16" s="1" t="s">
        <v>666</v>
      </c>
    </row>
    <row r="17" spans="1:4" ht="17.25" customHeight="1">
      <c r="A17" s="3">
        <v>4</v>
      </c>
      <c r="B17" s="161" t="s">
        <v>676</v>
      </c>
      <c r="C17" s="564">
        <f>C16+C15</f>
        <v>0</v>
      </c>
    </row>
    <row r="18" spans="1:4" ht="17.25" customHeight="1">
      <c r="A18" s="3">
        <v>5</v>
      </c>
      <c r="B18" s="161" t="s">
        <v>674</v>
      </c>
      <c r="C18" s="564">
        <f>C13-C17</f>
        <v>0</v>
      </c>
    </row>
    <row r="19" spans="1:4" ht="17.25" customHeight="1">
      <c r="A19" s="3">
        <v>6</v>
      </c>
      <c r="B19" s="161" t="s">
        <v>675</v>
      </c>
      <c r="C19" s="564">
        <f>0.5*C18</f>
        <v>0</v>
      </c>
    </row>
    <row r="20" spans="1:4" ht="18.75" customHeight="1">
      <c r="A20" s="155" t="s">
        <v>667</v>
      </c>
      <c r="B20" s="156"/>
      <c r="C20" s="157"/>
    </row>
    <row r="21" spans="1:4" ht="17.25" customHeight="1">
      <c r="A21" s="3">
        <v>7</v>
      </c>
      <c r="B21" s="56" t="s">
        <v>677</v>
      </c>
      <c r="C21" s="565">
        <f>C15</f>
        <v>0</v>
      </c>
      <c r="D21" s="1" t="s">
        <v>688</v>
      </c>
    </row>
    <row r="22" spans="1:4" ht="17.25" customHeight="1">
      <c r="A22" s="3">
        <v>8</v>
      </c>
      <c r="B22" s="158" t="s">
        <v>683</v>
      </c>
      <c r="C22" s="159"/>
      <c r="D22" s="1" t="s">
        <v>689</v>
      </c>
    </row>
    <row r="23" spans="1:4" ht="17.25" customHeight="1">
      <c r="A23" s="3">
        <v>9</v>
      </c>
      <c r="B23" s="158" t="s">
        <v>684</v>
      </c>
      <c r="C23" s="159"/>
      <c r="D23" s="1" t="s">
        <v>690</v>
      </c>
    </row>
    <row r="24" spans="1:4" ht="17.25" customHeight="1">
      <c r="A24" s="3">
        <v>10</v>
      </c>
      <c r="B24" s="23" t="s">
        <v>685</v>
      </c>
      <c r="C24" s="564">
        <f>C23+C22+C21</f>
        <v>0</v>
      </c>
    </row>
    <row r="25" spans="1:4" ht="17.25" customHeight="1">
      <c r="A25" s="3">
        <v>11</v>
      </c>
      <c r="B25" s="23" t="s">
        <v>686</v>
      </c>
      <c r="C25" s="564">
        <f>C19+C24</f>
        <v>0</v>
      </c>
    </row>
  </sheetData>
  <sheetProtection algorithmName="SHA-512" hashValue="7oIqli02gVdLJQcqMVrxZvROaBLUK6L3Ky3z4sO6XNTseRcPM0rLM5xREh0iHlmuDgWQgLuRLprnXpFha0to1w==" saltValue="X68w0c4pubSOJr4GtAiRM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D57"/>
  <sheetViews>
    <sheetView topLeftCell="A12" zoomScale="85" zoomScaleNormal="85" zoomScaleSheetLayoutView="85" zoomScalePageLayoutView="70" workbookViewId="0">
      <selection activeCell="J41" sqref="J41"/>
    </sheetView>
  </sheetViews>
  <sheetFormatPr defaultColWidth="9.1796875" defaultRowHeight="15.5"/>
  <cols>
    <col min="1" max="1" width="4.81640625" style="3" customWidth="1"/>
    <col min="2" max="2" width="71.453125" style="1" customWidth="1"/>
    <col min="3" max="3" width="12.54296875" style="2" bestFit="1" customWidth="1"/>
    <col min="4" max="4" width="14.81640625" style="1" bestFit="1" customWidth="1"/>
    <col min="5" max="16384" width="9.1796875" style="1"/>
  </cols>
  <sheetData>
    <row r="1" spans="1:4">
      <c r="A1" s="5" t="s">
        <v>210</v>
      </c>
      <c r="C1" s="1"/>
    </row>
    <row r="2" spans="1:4">
      <c r="A2" s="5" t="s">
        <v>214</v>
      </c>
      <c r="C2" s="23"/>
    </row>
    <row r="3" spans="1:4">
      <c r="A3" s="5" t="str">
        <f>"FY "&amp;'A(a)'!$D$27</f>
        <v>FY 2023-2024</v>
      </c>
      <c r="C3" s="23" t="str">
        <f>"Operator: "&amp;'A(a)'!$D$8</f>
        <v xml:space="preserve">Operator: </v>
      </c>
    </row>
    <row r="4" spans="1:4" ht="16" thickBot="1">
      <c r="A4" s="5" t="str">
        <f>"Submittal Date: "&amp;IF('A(a)'!$D$28="","",'A(a)'!$D$28)</f>
        <v xml:space="preserve">Submittal Date: </v>
      </c>
      <c r="C4" s="23"/>
    </row>
    <row r="5" spans="1:4">
      <c r="A5" s="115" t="s">
        <v>387</v>
      </c>
      <c r="B5" s="116"/>
      <c r="C5" s="736" t="str">
        <f>'H(a)'!$C$12</f>
        <v xml:space="preserve">Past Actual </v>
      </c>
      <c r="D5" s="735" t="str">
        <f>'H(a)'!$D$12</f>
        <v>Budgeted</v>
      </c>
    </row>
    <row r="6" spans="1:4" ht="16" thickBot="1">
      <c r="A6" s="117"/>
      <c r="B6" s="118"/>
      <c r="C6" s="734" t="str">
        <f>'H(a)'!$C$13</f>
        <v>FY 2021-2022</v>
      </c>
      <c r="D6" s="734" t="str">
        <f>'H(a)'!$D$13</f>
        <v>FY 2023-2024</v>
      </c>
    </row>
    <row r="7" spans="1:4" ht="16" thickBot="1">
      <c r="A7" s="117">
        <v>1</v>
      </c>
      <c r="B7" s="119" t="s">
        <v>766</v>
      </c>
      <c r="C7" s="120" t="str">
        <f>'H(a)'!C60</f>
        <v/>
      </c>
      <c r="D7" s="120" t="str">
        <f>'H(a)'!D60</f>
        <v/>
      </c>
    </row>
    <row r="8" spans="1:4" ht="31.5" customHeight="1" thickBot="1">
      <c r="A8" s="117">
        <v>2</v>
      </c>
      <c r="B8" s="729" t="s">
        <v>781</v>
      </c>
      <c r="C8" s="120" t="str">
        <f>'H(a)'!C61</f>
        <v/>
      </c>
      <c r="D8" s="120" t="str">
        <f>'H(a)'!D61</f>
        <v/>
      </c>
    </row>
    <row r="9" spans="1:4">
      <c r="A9" s="117"/>
      <c r="B9" s="119"/>
      <c r="C9" s="121"/>
    </row>
    <row r="10" spans="1:4" ht="45.75" customHeight="1">
      <c r="A10" s="117"/>
      <c r="B10" s="797" t="s">
        <v>761</v>
      </c>
      <c r="C10" s="798"/>
      <c r="D10" s="798"/>
    </row>
    <row r="11" spans="1:4" ht="16" thickBot="1">
      <c r="A11" s="117"/>
      <c r="B11" s="122"/>
      <c r="C11" s="118"/>
    </row>
    <row r="12" spans="1:4" ht="47.25" customHeight="1">
      <c r="A12" s="123"/>
      <c r="B12" s="730" t="s">
        <v>760</v>
      </c>
      <c r="C12" s="735" t="str">
        <f>'H(a)'!$C$12</f>
        <v xml:space="preserve">Past Actual </v>
      </c>
      <c r="D12" s="750" t="str">
        <f>'H(a)'!$D$12</f>
        <v>Budgeted</v>
      </c>
    </row>
    <row r="13" spans="1:4">
      <c r="A13" s="124"/>
      <c r="B13" s="125"/>
      <c r="C13" s="752" t="str">
        <f>'H(a)'!$C$13</f>
        <v>FY 2021-2022</v>
      </c>
      <c r="D13" s="751" t="str">
        <f>'H(a)'!$D$13</f>
        <v>FY 2023-2024</v>
      </c>
    </row>
    <row r="14" spans="1:4">
      <c r="A14" s="124">
        <v>3</v>
      </c>
      <c r="B14" s="23" t="s">
        <v>759</v>
      </c>
      <c r="C14" s="727"/>
      <c r="D14" s="737"/>
    </row>
    <row r="15" spans="1:4" ht="16" thickBot="1">
      <c r="A15" s="128">
        <v>4</v>
      </c>
      <c r="B15" s="129" t="s">
        <v>780</v>
      </c>
      <c r="C15" s="738"/>
      <c r="D15" s="726"/>
    </row>
    <row r="16" spans="1:4" ht="18" thickBot="1">
      <c r="A16" s="722"/>
      <c r="B16" s="723" t="s">
        <v>273</v>
      </c>
      <c r="C16" s="724"/>
      <c r="D16" s="725"/>
    </row>
    <row r="17" spans="1:4" ht="48.75" customHeight="1">
      <c r="A17" s="123"/>
      <c r="B17" s="730" t="s">
        <v>789</v>
      </c>
      <c r="C17" s="735" t="str">
        <f>'H(a)'!$C$12</f>
        <v xml:space="preserve">Past Actual </v>
      </c>
      <c r="D17" s="750" t="str">
        <f>'H(a)'!$D$12</f>
        <v>Budgeted</v>
      </c>
    </row>
    <row r="18" spans="1:4">
      <c r="A18" s="124"/>
      <c r="B18" s="23"/>
      <c r="C18" s="752" t="str">
        <f>'H(a)'!$C$13</f>
        <v>FY 2021-2022</v>
      </c>
      <c r="D18" s="751" t="str">
        <f>'H(a)'!$D$13</f>
        <v>FY 2023-2024</v>
      </c>
    </row>
    <row r="19" spans="1:4">
      <c r="A19" s="124">
        <v>5</v>
      </c>
      <c r="B19" s="23" t="s">
        <v>759</v>
      </c>
      <c r="C19" s="727"/>
      <c r="D19" s="737"/>
    </row>
    <row r="20" spans="1:4" ht="16" thickBot="1">
      <c r="A20" s="128">
        <v>6</v>
      </c>
      <c r="B20" s="129" t="s">
        <v>780</v>
      </c>
      <c r="C20" s="732"/>
      <c r="D20" s="741"/>
    </row>
    <row r="21" spans="1:4" ht="18" thickBot="1">
      <c r="A21" s="125"/>
      <c r="B21" s="126" t="s">
        <v>273</v>
      </c>
      <c r="C21" s="127"/>
    </row>
    <row r="22" spans="1:4" ht="155.5" thickBot="1">
      <c r="A22" s="123"/>
      <c r="B22" s="742" t="s">
        <v>770</v>
      </c>
      <c r="C22" s="745"/>
      <c r="D22" s="40"/>
    </row>
    <row r="23" spans="1:4" ht="46.5">
      <c r="A23" s="131"/>
      <c r="B23" s="743" t="s">
        <v>771</v>
      </c>
      <c r="C23" s="735" t="str">
        <f>'H(a)'!$C$12</f>
        <v xml:space="preserve">Past Actual </v>
      </c>
      <c r="D23" s="750" t="str">
        <f>'H(a)'!$D$12</f>
        <v>Budgeted</v>
      </c>
    </row>
    <row r="24" spans="1:4">
      <c r="A24" s="131"/>
      <c r="B24" s="743"/>
      <c r="C24" s="752" t="str">
        <f>'H(a)'!$C$13</f>
        <v>FY 2021-2022</v>
      </c>
      <c r="D24" s="751" t="str">
        <f>'H(a)'!$D$13</f>
        <v>FY 2023-2024</v>
      </c>
    </row>
    <row r="25" spans="1:4">
      <c r="A25" s="124">
        <v>7</v>
      </c>
      <c r="B25" s="161" t="s">
        <v>759</v>
      </c>
      <c r="C25" s="727"/>
      <c r="D25" s="737"/>
    </row>
    <row r="26" spans="1:4" ht="16" thickBot="1">
      <c r="A26" s="128">
        <v>8</v>
      </c>
      <c r="B26" s="744" t="s">
        <v>780</v>
      </c>
      <c r="C26" s="732"/>
      <c r="D26" s="741"/>
    </row>
    <row r="27" spans="1:4" ht="18" thickBot="1">
      <c r="A27" s="125"/>
      <c r="B27" s="132" t="s">
        <v>273</v>
      </c>
      <c r="C27" s="133"/>
    </row>
    <row r="28" spans="1:4" ht="77.5">
      <c r="A28" s="123"/>
      <c r="B28" s="730" t="s">
        <v>762</v>
      </c>
      <c r="C28" s="736" t="str">
        <f>'H(a)'!$C$12</f>
        <v xml:space="preserve">Past Actual </v>
      </c>
      <c r="D28" s="735" t="str">
        <f>'H(a)'!$D$12</f>
        <v>Budgeted</v>
      </c>
    </row>
    <row r="29" spans="1:4">
      <c r="A29" s="131"/>
      <c r="B29" s="127"/>
      <c r="C29" s="734" t="str">
        <f>'H(a)'!$C$13</f>
        <v>FY 2021-2022</v>
      </c>
      <c r="D29" s="734" t="str">
        <f>'H(a)'!$D$13</f>
        <v>FY 2023-2024</v>
      </c>
    </row>
    <row r="30" spans="1:4">
      <c r="A30" s="124">
        <v>9</v>
      </c>
      <c r="B30" s="23" t="s">
        <v>759</v>
      </c>
      <c r="C30" s="727"/>
      <c r="D30" s="728"/>
    </row>
    <row r="31" spans="1:4" ht="16" thickBot="1">
      <c r="A31" s="128">
        <v>10</v>
      </c>
      <c r="B31" s="129" t="s">
        <v>780</v>
      </c>
      <c r="C31" s="732"/>
      <c r="D31" s="733"/>
    </row>
    <row r="32" spans="1:4" ht="18" thickBot="1">
      <c r="A32" s="125"/>
      <c r="B32" s="132" t="s">
        <v>12</v>
      </c>
      <c r="C32" s="127"/>
    </row>
    <row r="33" spans="1:4" ht="62">
      <c r="A33" s="123"/>
      <c r="B33" s="730" t="s">
        <v>763</v>
      </c>
      <c r="C33" s="735" t="str">
        <f>'H(a)'!$C$12</f>
        <v xml:space="preserve">Past Actual </v>
      </c>
      <c r="D33" s="750" t="str">
        <f>'H(a)'!$D$12</f>
        <v>Budgeted</v>
      </c>
    </row>
    <row r="34" spans="1:4">
      <c r="A34" s="131"/>
      <c r="B34" s="135" t="s">
        <v>764</v>
      </c>
      <c r="C34" s="752" t="str">
        <f>'H(a)'!$C$13</f>
        <v>FY 2021-2022</v>
      </c>
      <c r="D34" s="751" t="str">
        <f>'H(a)'!$D$13</f>
        <v>FY 2023-2024</v>
      </c>
    </row>
    <row r="35" spans="1:4">
      <c r="A35" s="124">
        <v>11</v>
      </c>
      <c r="B35" s="23" t="s">
        <v>759</v>
      </c>
      <c r="C35" s="727"/>
      <c r="D35" s="737"/>
    </row>
    <row r="36" spans="1:4" ht="16" thickBot="1">
      <c r="A36" s="128">
        <v>12</v>
      </c>
      <c r="B36" s="129" t="s">
        <v>780</v>
      </c>
      <c r="C36" s="732"/>
      <c r="D36" s="741"/>
    </row>
    <row r="37" spans="1:4" ht="18" thickBot="1">
      <c r="A37" s="125"/>
      <c r="B37" s="132" t="s">
        <v>273</v>
      </c>
      <c r="C37" s="127"/>
    </row>
    <row r="38" spans="1:4" ht="31">
      <c r="A38" s="123"/>
      <c r="B38" s="730" t="s">
        <v>765</v>
      </c>
      <c r="C38" s="735" t="str">
        <f>'H(a)'!$C$12</f>
        <v xml:space="preserve">Past Actual </v>
      </c>
      <c r="D38" s="750" t="str">
        <f>'H(a)'!$D$12</f>
        <v>Budgeted</v>
      </c>
    </row>
    <row r="39" spans="1:4">
      <c r="A39" s="131"/>
      <c r="B39" s="731"/>
      <c r="C39" s="752" t="str">
        <f>'H(a)'!$C$13</f>
        <v>FY 2021-2022</v>
      </c>
      <c r="D39" s="751" t="str">
        <f>'H(a)'!$D$13</f>
        <v>FY 2023-2024</v>
      </c>
    </row>
    <row r="40" spans="1:4">
      <c r="A40" s="124">
        <v>13</v>
      </c>
      <c r="B40" s="23" t="s">
        <v>759</v>
      </c>
      <c r="C40" s="727"/>
      <c r="D40" s="737"/>
    </row>
    <row r="41" spans="1:4" ht="16" thickBot="1">
      <c r="A41" s="128">
        <v>14</v>
      </c>
      <c r="B41" s="129" t="s">
        <v>780</v>
      </c>
      <c r="C41" s="732"/>
      <c r="D41" s="741"/>
    </row>
    <row r="42" spans="1:4" ht="16" thickBot="1">
      <c r="A42" s="131"/>
      <c r="B42" s="137" t="s">
        <v>13</v>
      </c>
      <c r="C42" s="739"/>
      <c r="D42" s="740"/>
    </row>
    <row r="43" spans="1:4" ht="16" thickBot="1">
      <c r="A43" s="128">
        <v>15</v>
      </c>
      <c r="B43" s="140"/>
      <c r="C43" s="141"/>
    </row>
    <row r="44" spans="1:4">
      <c r="A44" s="125"/>
      <c r="B44" s="143"/>
      <c r="C44" s="143"/>
    </row>
    <row r="45" spans="1:4">
      <c r="A45" s="144"/>
      <c r="B45" s="8" t="s">
        <v>782</v>
      </c>
    </row>
    <row r="46" spans="1:4" ht="30.75" customHeight="1">
      <c r="A46" s="144"/>
      <c r="B46" s="799" t="s">
        <v>15</v>
      </c>
      <c r="C46" s="798"/>
      <c r="D46" s="798"/>
    </row>
    <row r="47" spans="1:4">
      <c r="A47" s="142">
        <v>16</v>
      </c>
      <c r="B47" s="145" t="s">
        <v>16</v>
      </c>
    </row>
    <row r="48" spans="1:4" ht="30.75" customHeight="1">
      <c r="B48" s="799" t="s">
        <v>17</v>
      </c>
      <c r="C48" s="798"/>
      <c r="D48" s="798"/>
    </row>
    <row r="49" spans="1:3">
      <c r="B49" s="56"/>
    </row>
    <row r="50" spans="1:3">
      <c r="B50" s="24"/>
    </row>
    <row r="51" spans="1:3">
      <c r="A51" s="122"/>
      <c r="B51" s="142" t="s">
        <v>69</v>
      </c>
    </row>
    <row r="52" spans="1:3">
      <c r="A52" s="122"/>
      <c r="B52" s="142" t="s">
        <v>70</v>
      </c>
    </row>
    <row r="53" spans="1:3">
      <c r="A53" s="146"/>
      <c r="B53" s="110" t="s">
        <v>71</v>
      </c>
      <c r="C53" s="87"/>
    </row>
    <row r="54" spans="1:3">
      <c r="B54" s="147" t="str">
        <f>'A(a)'!$D$15&amp;", "&amp;'A(a)'!$D$16</f>
        <v xml:space="preserve">, </v>
      </c>
      <c r="C54" s="87"/>
    </row>
    <row r="55" spans="1:3">
      <c r="B55" s="135"/>
      <c r="C55" s="87"/>
    </row>
    <row r="56" spans="1:3">
      <c r="B56" s="110" t="s">
        <v>71</v>
      </c>
      <c r="C56" s="87"/>
    </row>
    <row r="57" spans="1:3">
      <c r="B57" s="147" t="str">
        <f>'A(a)'!$D$17&amp;", "&amp;'A(a)'!$D$18</f>
        <v xml:space="preserve">, </v>
      </c>
      <c r="C57" s="87"/>
    </row>
  </sheetData>
  <sheetProtection algorithmName="SHA-512" hashValue="c9hEZdk30GV614RgydbJ0je9B7tZoHAN2keJWiUDTdgInh28/NK+/4T1Iqcp/zmlbQ+TP0kiaBUOxr6NHfFEAQ==" saltValue="Z3MBdsz3oDFXNPANVMLInA==" spinCount="100000" sheet="1" objects="1" scenarios="1"/>
  <mergeCells count="3">
    <mergeCell ref="B10:D10"/>
    <mergeCell ref="B46:D46"/>
    <mergeCell ref="B48:D48"/>
  </mergeCells>
  <phoneticPr fontId="0" type="noConversion"/>
  <printOptions horizontalCentered="1"/>
  <pageMargins left="0.5" right="0.5" top="0.75" bottom="0.75" header="0.5" footer="0.5"/>
  <pageSetup scale="95" firstPageNumber="8" fitToHeight="0" orientation="portrait" blackAndWhite="1" r:id="rId1"/>
  <headerFooter alignWithMargins="0">
    <oddFooter>&amp;LMTC Funding Policy and Programs Section    May 2022 &amp;RPage &amp;P of &amp;N</oddFooter>
  </headerFooter>
  <rowBreaks count="1" manualBreakCount="1">
    <brk id="3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69850</xdr:colOff>
                    <xdr:row>42</xdr:row>
                    <xdr:rowOff>0</xdr:rowOff>
                  </from>
                  <to>
                    <xdr:col>1</xdr:col>
                    <xdr:colOff>1066800</xdr:colOff>
                    <xdr:row>43</xdr:row>
                    <xdr:rowOff>31750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1289050</xdr:colOff>
                    <xdr:row>42</xdr:row>
                    <xdr:rowOff>12700</xdr:rowOff>
                  </from>
                  <to>
                    <xdr:col>1</xdr:col>
                    <xdr:colOff>2317750</xdr:colOff>
                    <xdr:row>43</xdr:row>
                    <xdr:rowOff>38100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2489200</xdr:colOff>
                    <xdr:row>42</xdr:row>
                    <xdr:rowOff>12700</xdr:rowOff>
                  </from>
                  <to>
                    <xdr:col>1</xdr:col>
                    <xdr:colOff>3543300</xdr:colOff>
                    <xdr:row>43</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4876800</xdr:colOff>
                    <xdr:row>42</xdr:row>
                    <xdr:rowOff>0</xdr:rowOff>
                  </from>
                  <to>
                    <xdr:col>3</xdr:col>
                    <xdr:colOff>260350</xdr:colOff>
                    <xdr:row>43</xdr:row>
                    <xdr:rowOff>31750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3727450</xdr:colOff>
                    <xdr:row>42</xdr:row>
                    <xdr:rowOff>12700</xdr:rowOff>
                  </from>
                  <to>
                    <xdr:col>1</xdr:col>
                    <xdr:colOff>4756150</xdr:colOff>
                    <xdr:row>43</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A1:D52"/>
  <sheetViews>
    <sheetView zoomScale="85" zoomScaleNormal="85" zoomScaleSheetLayoutView="85" workbookViewId="0">
      <selection activeCell="C1" sqref="C1:C1048576"/>
    </sheetView>
  </sheetViews>
  <sheetFormatPr defaultColWidth="9.1796875" defaultRowHeight="15.5"/>
  <cols>
    <col min="1" max="1" width="4" style="3" customWidth="1"/>
    <col min="2" max="2" width="91.81640625" style="1" customWidth="1"/>
    <col min="3" max="3" width="15.54296875" style="2" customWidth="1"/>
    <col min="4" max="4" width="15.6328125" style="1" customWidth="1"/>
    <col min="5" max="16384" width="9.1796875" style="1"/>
  </cols>
  <sheetData>
    <row r="1" spans="1:4">
      <c r="A1" s="5" t="s">
        <v>211</v>
      </c>
    </row>
    <row r="2" spans="1:4">
      <c r="A2" s="5" t="s">
        <v>215</v>
      </c>
      <c r="C2" s="148"/>
    </row>
    <row r="3" spans="1:4">
      <c r="A3" s="5" t="str">
        <f>"FY "&amp;'A(a)'!$D$27</f>
        <v>FY 2023-2024</v>
      </c>
      <c r="C3" s="148" t="str">
        <f>"Operator: "&amp;'A(a)'!$D$8</f>
        <v xml:space="preserve">Operator: </v>
      </c>
    </row>
    <row r="4" spans="1:4" ht="16" thickBot="1">
      <c r="A4" s="5" t="str">
        <f>"Submittal Date: "&amp;IF('A(a)'!$D$28="","",'A(a)'!$D$28)</f>
        <v xml:space="preserve">Submittal Date: </v>
      </c>
      <c r="C4" s="148"/>
    </row>
    <row r="5" spans="1:4">
      <c r="A5" s="115" t="s">
        <v>387</v>
      </c>
      <c r="B5" s="116"/>
      <c r="C5" s="769" t="str">
        <f>'H(a)'!$C$12</f>
        <v xml:space="preserve">Past Actual </v>
      </c>
      <c r="D5" s="762" t="str">
        <f>'H(a)'!$D$12</f>
        <v>Budgeted</v>
      </c>
    </row>
    <row r="6" spans="1:4" ht="16" thickBot="1">
      <c r="A6" s="117"/>
      <c r="B6" s="118"/>
      <c r="C6" s="770" t="str">
        <f>'H(a)'!$C$13</f>
        <v>FY 2021-2022</v>
      </c>
      <c r="D6" s="753" t="str">
        <f>'H(a)'!$D$13</f>
        <v>FY 2023-2024</v>
      </c>
    </row>
    <row r="7" spans="1:4" ht="16" thickBot="1">
      <c r="A7" s="118">
        <v>1</v>
      </c>
      <c r="B7" s="119" t="s">
        <v>783</v>
      </c>
      <c r="C7" s="120" t="str">
        <f>'H(b)'!C54</f>
        <v/>
      </c>
      <c r="D7" s="768" t="str">
        <f>'H(b)'!D54</f>
        <v/>
      </c>
    </row>
    <row r="8" spans="1:4">
      <c r="A8" s="117"/>
      <c r="B8" s="119"/>
      <c r="C8" s="121"/>
    </row>
    <row r="9" spans="1:4">
      <c r="A9" s="117"/>
      <c r="B9" s="122" t="s">
        <v>72</v>
      </c>
      <c r="C9" s="118"/>
    </row>
    <row r="10" spans="1:4">
      <c r="A10" s="117"/>
      <c r="B10" s="122" t="s">
        <v>73</v>
      </c>
      <c r="C10" s="118"/>
    </row>
    <row r="11" spans="1:4">
      <c r="A11" s="117"/>
      <c r="B11" s="122" t="s">
        <v>74</v>
      </c>
      <c r="C11" s="118"/>
    </row>
    <row r="12" spans="1:4" ht="16" thickBot="1">
      <c r="A12" s="117"/>
      <c r="B12" s="122"/>
      <c r="C12" s="118"/>
    </row>
    <row r="13" spans="1:4">
      <c r="A13" s="123"/>
      <c r="B13" s="800" t="s">
        <v>773</v>
      </c>
      <c r="C13" s="742"/>
      <c r="D13" s="40"/>
    </row>
    <row r="14" spans="1:4">
      <c r="A14" s="124"/>
      <c r="B14" s="801"/>
      <c r="C14" s="759"/>
      <c r="D14" s="36"/>
    </row>
    <row r="15" spans="1:4">
      <c r="A15" s="124"/>
      <c r="B15" s="801"/>
      <c r="C15" s="760" t="str">
        <f>'H(a)'!$C$12</f>
        <v xml:space="preserve">Past Actual </v>
      </c>
      <c r="D15" s="753" t="str">
        <f>'H(a)'!$D$12</f>
        <v>Budgeted</v>
      </c>
    </row>
    <row r="16" spans="1:4">
      <c r="A16" s="124"/>
      <c r="B16" s="801"/>
      <c r="C16" s="760" t="str">
        <f>'H(a)'!$C$13</f>
        <v>FY 2021-2022</v>
      </c>
      <c r="D16" s="753" t="str">
        <f>'H(a)'!$D$13</f>
        <v>FY 2023-2024</v>
      </c>
    </row>
    <row r="17" spans="1:4" ht="16" thickBot="1">
      <c r="A17" s="128">
        <v>2</v>
      </c>
      <c r="B17" s="761" t="s">
        <v>784</v>
      </c>
      <c r="C17" s="756"/>
      <c r="D17" s="754"/>
    </row>
    <row r="18" spans="1:4" ht="18" thickBot="1">
      <c r="A18" s="142"/>
      <c r="B18" s="130" t="s">
        <v>273</v>
      </c>
      <c r="C18" s="130"/>
      <c r="D18" s="133"/>
    </row>
    <row r="19" spans="1:4">
      <c r="A19" s="123"/>
      <c r="B19" s="800" t="s">
        <v>774</v>
      </c>
      <c r="C19" s="742"/>
      <c r="D19" s="40"/>
    </row>
    <row r="20" spans="1:4">
      <c r="A20" s="39"/>
      <c r="B20" s="801"/>
      <c r="C20" s="759"/>
      <c r="D20" s="36"/>
    </row>
    <row r="21" spans="1:4">
      <c r="A21" s="39"/>
      <c r="B21" s="801"/>
      <c r="C21" s="760" t="str">
        <f>'H(a)'!$C$12</f>
        <v xml:space="preserve">Past Actual </v>
      </c>
      <c r="D21" s="753" t="str">
        <f>'H(a)'!$D$12</f>
        <v>Budgeted</v>
      </c>
    </row>
    <row r="22" spans="1:4">
      <c r="A22" s="39"/>
      <c r="B22" s="801"/>
      <c r="C22" s="760" t="str">
        <f>'H(a)'!$C$13</f>
        <v>FY 2021-2022</v>
      </c>
      <c r="D22" s="753" t="str">
        <f>'H(a)'!$D$13</f>
        <v>FY 2023-2024</v>
      </c>
    </row>
    <row r="23" spans="1:4" ht="16" thickBot="1">
      <c r="A23" s="128">
        <v>3</v>
      </c>
      <c r="B23" s="761" t="s">
        <v>784</v>
      </c>
      <c r="C23" s="756"/>
      <c r="D23" s="754"/>
    </row>
    <row r="24" spans="1:4" ht="18" thickBot="1">
      <c r="B24" s="130" t="s">
        <v>273</v>
      </c>
      <c r="C24" s="130"/>
      <c r="D24" s="87"/>
    </row>
    <row r="25" spans="1:4">
      <c r="A25" s="123"/>
      <c r="B25" s="802" t="s">
        <v>775</v>
      </c>
      <c r="C25" s="757"/>
      <c r="D25" s="134"/>
    </row>
    <row r="26" spans="1:4">
      <c r="A26" s="39"/>
      <c r="B26" s="803"/>
      <c r="C26" s="758"/>
      <c r="D26" s="136"/>
    </row>
    <row r="27" spans="1:4">
      <c r="A27" s="39"/>
      <c r="B27" s="803"/>
      <c r="C27" s="758"/>
      <c r="D27" s="136"/>
    </row>
    <row r="28" spans="1:4">
      <c r="A28" s="124"/>
      <c r="B28" s="803"/>
      <c r="C28" s="758"/>
      <c r="D28" s="136"/>
    </row>
    <row r="29" spans="1:4">
      <c r="A29" s="39"/>
      <c r="B29" s="803"/>
      <c r="C29" s="758"/>
      <c r="D29" s="136"/>
    </row>
    <row r="30" spans="1:4">
      <c r="A30" s="39"/>
      <c r="B30" s="803"/>
      <c r="C30" s="760" t="str">
        <f>'H(a)'!$C$12</f>
        <v xml:space="preserve">Past Actual </v>
      </c>
      <c r="D30" s="753" t="str">
        <f>'H(a)'!$D$12</f>
        <v>Budgeted</v>
      </c>
    </row>
    <row r="31" spans="1:4">
      <c r="A31" s="39"/>
      <c r="B31" s="803"/>
      <c r="C31" s="760" t="str">
        <f>'H(a)'!$C$13</f>
        <v>FY 2021-2022</v>
      </c>
      <c r="D31" s="753" t="str">
        <f>'H(a)'!$D$13</f>
        <v>FY 2023-2024</v>
      </c>
    </row>
    <row r="32" spans="1:4" ht="16" thickBot="1">
      <c r="A32" s="128">
        <v>4</v>
      </c>
      <c r="B32" s="761" t="s">
        <v>784</v>
      </c>
      <c r="C32" s="756"/>
      <c r="D32" s="754"/>
    </row>
    <row r="33" spans="1:4" ht="18" thickBot="1">
      <c r="B33" s="130" t="s">
        <v>273</v>
      </c>
      <c r="C33" s="130"/>
      <c r="D33" s="87"/>
    </row>
    <row r="34" spans="1:4">
      <c r="A34" s="123"/>
      <c r="B34" s="804" t="s">
        <v>765</v>
      </c>
      <c r="C34" s="764" t="str">
        <f>'H(a)'!$C$12</f>
        <v xml:space="preserve">Past Actual </v>
      </c>
      <c r="D34" s="762" t="str">
        <f>'H(a)'!$D$12</f>
        <v>Budgeted</v>
      </c>
    </row>
    <row r="35" spans="1:4">
      <c r="A35" s="38"/>
      <c r="B35" s="803"/>
      <c r="C35" s="755" t="str">
        <f>'H(a)'!$C$13</f>
        <v>FY 2021-2022</v>
      </c>
      <c r="D35" s="753" t="str">
        <f>'H(a)'!$D$13</f>
        <v>FY 2023-2024</v>
      </c>
    </row>
    <row r="36" spans="1:4" ht="16" thickBot="1">
      <c r="A36" s="124">
        <v>5</v>
      </c>
      <c r="B36" s="761" t="s">
        <v>784</v>
      </c>
      <c r="C36" s="765"/>
      <c r="D36" s="763"/>
    </row>
    <row r="37" spans="1:4">
      <c r="A37" s="131"/>
      <c r="B37" s="138" t="s">
        <v>13</v>
      </c>
      <c r="C37" s="766"/>
      <c r="D37" s="139"/>
    </row>
    <row r="38" spans="1:4" ht="16" thickBot="1">
      <c r="A38" s="128">
        <v>6</v>
      </c>
      <c r="B38" s="141"/>
      <c r="C38" s="767"/>
      <c r="D38" s="141"/>
    </row>
    <row r="39" spans="1:4">
      <c r="A39" s="125"/>
      <c r="B39" s="143"/>
      <c r="C39" s="143"/>
    </row>
    <row r="40" spans="1:4">
      <c r="A40" s="144"/>
      <c r="B40" s="8" t="s">
        <v>782</v>
      </c>
    </row>
    <row r="41" spans="1:4">
      <c r="A41" s="144"/>
      <c r="B41" s="1" t="s">
        <v>4</v>
      </c>
    </row>
    <row r="42" spans="1:4">
      <c r="A42" s="144"/>
      <c r="B42" s="1" t="s">
        <v>5</v>
      </c>
    </row>
    <row r="43" spans="1:4">
      <c r="A43" s="142">
        <v>7</v>
      </c>
      <c r="B43" s="145" t="s">
        <v>16</v>
      </c>
    </row>
    <row r="44" spans="1:4">
      <c r="B44" s="56" t="s">
        <v>17</v>
      </c>
    </row>
    <row r="45" spans="1:4">
      <c r="B45" s="24"/>
      <c r="C45" s="1"/>
    </row>
    <row r="46" spans="1:4">
      <c r="A46" s="122"/>
      <c r="B46" s="142" t="s">
        <v>69</v>
      </c>
      <c r="C46" s="1"/>
    </row>
    <row r="47" spans="1:4">
      <c r="A47" s="122"/>
      <c r="B47" s="142" t="s">
        <v>70</v>
      </c>
      <c r="C47" s="1"/>
    </row>
    <row r="48" spans="1:4">
      <c r="A48" s="146"/>
      <c r="B48" s="110" t="s">
        <v>71</v>
      </c>
      <c r="C48" s="1"/>
    </row>
    <row r="49" spans="2:3">
      <c r="B49" s="147" t="str">
        <f>'A(a)'!$D$15&amp;", "&amp;'A(a)'!$D$16</f>
        <v xml:space="preserve">, </v>
      </c>
      <c r="C49" s="1"/>
    </row>
    <row r="50" spans="2:3">
      <c r="B50" s="135"/>
      <c r="C50" s="1"/>
    </row>
    <row r="51" spans="2:3">
      <c r="B51" s="110" t="s">
        <v>71</v>
      </c>
      <c r="C51" s="1"/>
    </row>
    <row r="52" spans="2:3">
      <c r="B52" s="147" t="str">
        <f>'A(a)'!$D$17&amp;", "&amp;'A(a)'!$D$18</f>
        <v xml:space="preserve">, </v>
      </c>
      <c r="C52" s="1"/>
    </row>
  </sheetData>
  <sheetProtection algorithmName="SHA-512" hashValue="msQwxpJUQiKzFs1CgwZFrdJttMNLLizDG3PQJTNne1CmUWqEyc3oiHG64cgw0awEktzietOLNjfLfdx6vYbmcg==" saltValue="hHx7Adl8QYHxweidfRenvg==" spinCount="100000" sheet="1" objects="1" scenarios="1"/>
  <mergeCells count="4">
    <mergeCell ref="B13:B16"/>
    <mergeCell ref="B19:B22"/>
    <mergeCell ref="B25:B31"/>
    <mergeCell ref="B34:B35"/>
  </mergeCells>
  <phoneticPr fontId="0" type="noConversion"/>
  <printOptions horizontalCentered="1"/>
  <pageMargins left="0.5" right="0.5" top="0.75" bottom="0.75" header="0.5" footer="0.5"/>
  <pageSetup scale="95" firstPageNumber="8" orientation="portrait" blackAndWhite="1" r:id="rId1"/>
  <headerFooter alignWithMargins="0">
    <oddFooter>&amp;LMTC Funding Policy and Programs Section    May 2022 &amp;RPage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1</xdr:col>
                    <xdr:colOff>69850</xdr:colOff>
                    <xdr:row>37</xdr:row>
                    <xdr:rowOff>0</xdr:rowOff>
                  </from>
                  <to>
                    <xdr:col>1</xdr:col>
                    <xdr:colOff>1066800</xdr:colOff>
                    <xdr:row>38</xdr:row>
                    <xdr:rowOff>31750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xdr:col>
                    <xdr:colOff>1289050</xdr:colOff>
                    <xdr:row>37</xdr:row>
                    <xdr:rowOff>12700</xdr:rowOff>
                  </from>
                  <to>
                    <xdr:col>1</xdr:col>
                    <xdr:colOff>2317750</xdr:colOff>
                    <xdr:row>38</xdr:row>
                    <xdr:rowOff>31750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1</xdr:col>
                    <xdr:colOff>2489200</xdr:colOff>
                    <xdr:row>37</xdr:row>
                    <xdr:rowOff>12700</xdr:rowOff>
                  </from>
                  <to>
                    <xdr:col>1</xdr:col>
                    <xdr:colOff>3543300</xdr:colOff>
                    <xdr:row>38</xdr:row>
                    <xdr:rowOff>31750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1</xdr:col>
                    <xdr:colOff>4876800</xdr:colOff>
                    <xdr:row>37</xdr:row>
                    <xdr:rowOff>0</xdr:rowOff>
                  </from>
                  <to>
                    <xdr:col>1</xdr:col>
                    <xdr:colOff>5975350</xdr:colOff>
                    <xdr:row>38</xdr:row>
                    <xdr:rowOff>31750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1</xdr:col>
                    <xdr:colOff>3727450</xdr:colOff>
                    <xdr:row>37</xdr:row>
                    <xdr:rowOff>12700</xdr:rowOff>
                  </from>
                  <to>
                    <xdr:col>1</xdr:col>
                    <xdr:colOff>4756150</xdr:colOff>
                    <xdr:row>38</xdr:row>
                    <xdr:rowOff>31750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A1:F30"/>
  <sheetViews>
    <sheetView zoomScaleNormal="100" workbookViewId="0">
      <selection activeCell="J41" sqref="J41"/>
    </sheetView>
  </sheetViews>
  <sheetFormatPr defaultColWidth="9.1796875" defaultRowHeight="15.5"/>
  <cols>
    <col min="1" max="1" width="9.1796875" style="1"/>
    <col min="2" max="2" width="39.453125" style="1" customWidth="1"/>
    <col min="3" max="5" width="19" style="1" customWidth="1"/>
    <col min="6" max="7" width="9.1796875" style="1"/>
    <col min="8" max="8" width="9" style="1" customWidth="1"/>
    <col min="9" max="16384" width="9.1796875" style="1"/>
  </cols>
  <sheetData>
    <row r="1" spans="1:5">
      <c r="A1" s="5" t="s">
        <v>212</v>
      </c>
    </row>
    <row r="2" spans="1:5">
      <c r="A2" s="5" t="s">
        <v>216</v>
      </c>
    </row>
    <row r="3" spans="1:5">
      <c r="A3" s="5" t="str">
        <f>"FY "&amp;'A(a)'!$D$27</f>
        <v>FY 2023-2024</v>
      </c>
      <c r="D3" s="23"/>
      <c r="E3" s="148"/>
    </row>
    <row r="4" spans="1:5">
      <c r="A4" s="5" t="str">
        <f>"Submittal Date: "&amp;IF('A(a)'!$D$28="","",'A(a)'!$D$28)</f>
        <v xml:space="preserve">Submittal Date: </v>
      </c>
      <c r="D4" s="23"/>
      <c r="E4" s="148"/>
    </row>
    <row r="5" spans="1:5">
      <c r="A5" s="150" t="s">
        <v>75</v>
      </c>
      <c r="B5" s="417"/>
      <c r="C5" s="417"/>
      <c r="D5" s="417"/>
      <c r="E5" s="417"/>
    </row>
    <row r="6" spans="1:5">
      <c r="A6" s="394" t="s">
        <v>387</v>
      </c>
      <c r="B6" s="418"/>
      <c r="C6" s="418"/>
      <c r="D6" s="418"/>
      <c r="E6" s="418"/>
    </row>
    <row r="7" spans="1:5">
      <c r="A7" s="15"/>
      <c r="B7" s="181"/>
      <c r="C7" s="181"/>
      <c r="D7" s="181"/>
      <c r="E7" s="181"/>
    </row>
    <row r="8" spans="1:5">
      <c r="A8" s="419" t="s">
        <v>76</v>
      </c>
    </row>
    <row r="9" spans="1:5">
      <c r="A9" s="127" t="s">
        <v>401</v>
      </c>
    </row>
    <row r="10" spans="1:5">
      <c r="A10" s="127" t="s">
        <v>402</v>
      </c>
    </row>
    <row r="11" spans="1:5">
      <c r="A11" s="127" t="s">
        <v>403</v>
      </c>
    </row>
    <row r="12" spans="1:5">
      <c r="A12" s="127" t="s">
        <v>404</v>
      </c>
    </row>
    <row r="13" spans="1:5">
      <c r="A13" s="127" t="s">
        <v>405</v>
      </c>
    </row>
    <row r="14" spans="1:5">
      <c r="A14" s="127" t="s">
        <v>406</v>
      </c>
    </row>
    <row r="15" spans="1:5">
      <c r="A15" s="127" t="s">
        <v>407</v>
      </c>
    </row>
    <row r="16" spans="1:5">
      <c r="A16" s="127" t="s">
        <v>408</v>
      </c>
    </row>
    <row r="17" spans="1:6">
      <c r="A17" s="1" t="s">
        <v>409</v>
      </c>
    </row>
    <row r="18" spans="1:6">
      <c r="B18" s="420" t="str">
        <f>"Applicant: "&amp;'A(a)'!$D$8</f>
        <v xml:space="preserve">Applicant: </v>
      </c>
    </row>
    <row r="20" spans="1:6">
      <c r="A20" s="8" t="s">
        <v>81</v>
      </c>
      <c r="B20" s="8"/>
      <c r="F20" s="142"/>
    </row>
    <row r="22" spans="1:6">
      <c r="B22" s="7" t="s">
        <v>82</v>
      </c>
      <c r="C22" s="421"/>
      <c r="D22" s="421"/>
      <c r="E22" s="421"/>
    </row>
    <row r="23" spans="1:6">
      <c r="B23" s="7" t="s">
        <v>83</v>
      </c>
      <c r="C23" s="16">
        <f>+'A(a)'!$D$15</f>
        <v>0</v>
      </c>
      <c r="D23" s="113"/>
      <c r="E23" s="422"/>
    </row>
    <row r="24" spans="1:6">
      <c r="B24" s="7" t="s">
        <v>84</v>
      </c>
      <c r="C24" s="16">
        <f>+'A(a)'!$D$16</f>
        <v>0</v>
      </c>
      <c r="D24" s="113"/>
      <c r="E24" s="113"/>
    </row>
    <row r="25" spans="1:6">
      <c r="B25" s="7" t="s">
        <v>706</v>
      </c>
      <c r="C25" s="421"/>
      <c r="D25" s="421"/>
      <c r="E25" s="421"/>
    </row>
    <row r="27" spans="1:6">
      <c r="B27" s="7" t="s">
        <v>85</v>
      </c>
      <c r="C27" s="421"/>
      <c r="D27" s="421"/>
      <c r="E27" s="421"/>
    </row>
    <row r="28" spans="1:6">
      <c r="B28" s="7" t="s">
        <v>86</v>
      </c>
      <c r="C28" s="16">
        <f>+'A(a)'!$D$17</f>
        <v>0</v>
      </c>
      <c r="D28" s="113"/>
      <c r="E28" s="113"/>
    </row>
    <row r="29" spans="1:6">
      <c r="B29" s="7" t="s">
        <v>84</v>
      </c>
      <c r="C29" s="16">
        <f>+'A(a)'!$D$18</f>
        <v>0</v>
      </c>
      <c r="D29" s="113"/>
      <c r="E29" s="113"/>
    </row>
    <row r="30" spans="1:6">
      <c r="B30" s="7" t="s">
        <v>706</v>
      </c>
      <c r="C30" s="421"/>
      <c r="D30" s="421"/>
      <c r="E30" s="421"/>
    </row>
  </sheetData>
  <sheetProtection algorithmName="SHA-512" hashValue="m8BAaG0NDW3E9ldZbHMDXramEKzgSbbmPvhBn4Lw5Wo5awKTW+eetGDR5huVmfC98sIRroCEjc77NSMXzg+YVg==" saltValue="iLZnqCLDarHINyiP34DR0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K54"/>
  <sheetViews>
    <sheetView zoomScaleNormal="100" workbookViewId="0">
      <selection activeCell="F9" sqref="F9"/>
    </sheetView>
  </sheetViews>
  <sheetFormatPr defaultColWidth="9.1796875" defaultRowHeight="15.5"/>
  <cols>
    <col min="1" max="1" width="4.1796875" style="1" customWidth="1"/>
    <col min="2" max="2" width="41.81640625" style="1" customWidth="1"/>
    <col min="3" max="7" width="19.453125" style="1" customWidth="1"/>
    <col min="8" max="16384" width="9.1796875" style="1"/>
  </cols>
  <sheetData>
    <row r="1" spans="1:7">
      <c r="A1" s="41" t="s">
        <v>213</v>
      </c>
      <c r="B1" s="25"/>
      <c r="C1" s="25"/>
      <c r="D1" s="47"/>
      <c r="E1" s="25"/>
      <c r="F1" s="25"/>
      <c r="G1" s="42"/>
    </row>
    <row r="2" spans="1:7">
      <c r="A2" s="43" t="s">
        <v>336</v>
      </c>
      <c r="C2" s="48"/>
      <c r="D2" s="18" t="s">
        <v>691</v>
      </c>
      <c r="E2" s="18"/>
      <c r="F2" s="18"/>
      <c r="G2" s="44"/>
    </row>
    <row r="3" spans="1:7">
      <c r="A3" s="43" t="str">
        <f>"FY "&amp;'A(a)'!$D$27</f>
        <v>FY 2023-2024</v>
      </c>
      <c r="C3" s="23" t="str">
        <f>"Operator: "&amp;'A(a)'!$D$8</f>
        <v xml:space="preserve">Operator: </v>
      </c>
      <c r="D3" s="19" t="s">
        <v>601</v>
      </c>
      <c r="E3" s="19"/>
      <c r="F3" s="19"/>
      <c r="G3" s="45"/>
    </row>
    <row r="4" spans="1:7" ht="16" thickBot="1">
      <c r="A4" s="43" t="str">
        <f>"Submittal Date: "&amp;IF('A(a)'!$D$28="","",'A(a)'!$D$28)</f>
        <v xml:space="preserve">Submittal Date: </v>
      </c>
      <c r="B4" s="23"/>
      <c r="C4" s="48"/>
      <c r="D4" s="26" t="s">
        <v>387</v>
      </c>
      <c r="E4" s="26"/>
      <c r="F4" s="26"/>
      <c r="G4" s="46"/>
    </row>
    <row r="5" spans="1:7">
      <c r="A5" s="41" t="s">
        <v>692</v>
      </c>
      <c r="B5" s="49"/>
      <c r="C5" s="50"/>
      <c r="D5" s="25"/>
      <c r="E5" s="25"/>
      <c r="F5" s="51" t="s">
        <v>693</v>
      </c>
      <c r="G5" s="52" t="s">
        <v>694</v>
      </c>
    </row>
    <row r="6" spans="1:7">
      <c r="A6" s="43" t="s">
        <v>695</v>
      </c>
      <c r="F6" s="53" t="s">
        <v>696</v>
      </c>
      <c r="G6" s="54" t="s">
        <v>696</v>
      </c>
    </row>
    <row r="7" spans="1:7">
      <c r="A7" s="55"/>
      <c r="F7" s="80" t="s">
        <v>886</v>
      </c>
      <c r="G7" s="589" t="str">
        <f>'F(a)'!C8</f>
        <v>FY 2021-2022</v>
      </c>
    </row>
    <row r="8" spans="1:7">
      <c r="A8" s="55"/>
      <c r="F8" s="53" t="s">
        <v>338</v>
      </c>
      <c r="G8" s="54" t="s">
        <v>337</v>
      </c>
    </row>
    <row r="9" spans="1:7">
      <c r="A9" s="39">
        <v>1</v>
      </c>
      <c r="B9" s="56" t="s">
        <v>697</v>
      </c>
      <c r="D9" s="2"/>
      <c r="E9" s="7"/>
      <c r="F9" s="57"/>
      <c r="G9" s="58"/>
    </row>
    <row r="10" spans="1:7">
      <c r="A10" s="39">
        <v>2</v>
      </c>
      <c r="B10" s="56"/>
      <c r="D10" s="2"/>
      <c r="E10" s="7"/>
      <c r="F10" s="59"/>
      <c r="G10" s="60"/>
    </row>
    <row r="11" spans="1:7">
      <c r="A11" s="39">
        <v>3</v>
      </c>
      <c r="B11" s="56" t="s">
        <v>343</v>
      </c>
      <c r="C11" s="2"/>
      <c r="D11" s="2"/>
      <c r="E11" s="7"/>
      <c r="F11" s="57"/>
      <c r="G11" s="58"/>
    </row>
    <row r="12" spans="1:7">
      <c r="A12" s="39">
        <v>4</v>
      </c>
      <c r="B12" s="1" t="s">
        <v>345</v>
      </c>
      <c r="D12" s="2"/>
      <c r="E12" s="7"/>
      <c r="F12" s="61"/>
      <c r="G12" s="62"/>
    </row>
    <row r="13" spans="1:7">
      <c r="A13" s="39">
        <v>5</v>
      </c>
      <c r="E13" s="7" t="s">
        <v>698</v>
      </c>
      <c r="F13" s="63">
        <f>SUM(F11:F12)</f>
        <v>0</v>
      </c>
      <c r="G13" s="64">
        <f>SUM(G11:G12)</f>
        <v>0</v>
      </c>
    </row>
    <row r="14" spans="1:7">
      <c r="A14" s="39">
        <v>6</v>
      </c>
      <c r="E14" s="23"/>
      <c r="F14" s="65"/>
      <c r="G14" s="66"/>
    </row>
    <row r="15" spans="1:7">
      <c r="A15" s="39">
        <v>7</v>
      </c>
      <c r="B15" s="1" t="s">
        <v>171</v>
      </c>
      <c r="E15" s="7"/>
      <c r="F15" s="57"/>
      <c r="G15" s="58"/>
    </row>
    <row r="16" spans="1:7">
      <c r="A16" s="39">
        <v>8</v>
      </c>
      <c r="E16" s="23"/>
      <c r="F16" s="67" t="s">
        <v>699</v>
      </c>
      <c r="G16" s="68" t="str">
        <f>IF(OR(G15-F15&lt;0,G15-F15=0),"n/a",G15-F15)</f>
        <v>n/a</v>
      </c>
    </row>
    <row r="17" spans="1:7">
      <c r="A17" s="39">
        <v>9</v>
      </c>
      <c r="E17" s="23"/>
      <c r="F17" s="67" t="s">
        <v>700</v>
      </c>
      <c r="G17" s="69">
        <v>4.8000000000000001E-2</v>
      </c>
    </row>
    <row r="18" spans="1:7">
      <c r="A18" s="39">
        <v>10</v>
      </c>
      <c r="E18" s="23"/>
      <c r="F18" s="67" t="s">
        <v>346</v>
      </c>
      <c r="G18" s="70" t="str">
        <f>IF(G16="n/a","n/a",((F15*(1+G17))-F15))</f>
        <v>n/a</v>
      </c>
    </row>
    <row r="19" spans="1:7">
      <c r="A19" s="39">
        <v>11</v>
      </c>
      <c r="E19" s="23"/>
      <c r="F19" s="67" t="s">
        <v>347</v>
      </c>
      <c r="G19" s="70" t="str">
        <f>IF(G18="n/a","n/a",IF(G18&gt;G16,0,G16-G18))</f>
        <v>n/a</v>
      </c>
    </row>
    <row r="20" spans="1:7">
      <c r="A20" s="39">
        <v>12</v>
      </c>
      <c r="B20" s="56"/>
      <c r="E20" s="71" t="s">
        <v>701</v>
      </c>
      <c r="F20" s="63">
        <f>F9-F13</f>
        <v>0</v>
      </c>
      <c r="G20" s="64">
        <f>IF(G18="n/a",G9-G13,G9-G13-G19)</f>
        <v>0</v>
      </c>
    </row>
    <row r="21" spans="1:7">
      <c r="A21" s="39">
        <v>13</v>
      </c>
      <c r="B21" s="56" t="s">
        <v>344</v>
      </c>
      <c r="E21" s="7"/>
      <c r="F21" s="72"/>
      <c r="G21" s="73"/>
    </row>
    <row r="22" spans="1:7">
      <c r="A22" s="39">
        <v>14</v>
      </c>
      <c r="B22" s="7"/>
      <c r="C22" s="8"/>
      <c r="E22" s="71" t="s">
        <v>703</v>
      </c>
      <c r="F22" s="74">
        <f>IF(F21=0,0,ROUND(F20/F21,2))</f>
        <v>0</v>
      </c>
      <c r="G22" s="75">
        <f>IF(G21=0,0,ROUND(G20/G21,2))</f>
        <v>0</v>
      </c>
    </row>
    <row r="23" spans="1:7">
      <c r="A23" s="39">
        <v>15</v>
      </c>
      <c r="B23" s="5" t="s">
        <v>704</v>
      </c>
      <c r="C23" s="76"/>
      <c r="E23" s="71" t="s">
        <v>629</v>
      </c>
      <c r="F23" s="77">
        <f>ROUND(F22*(1+G17),2)</f>
        <v>0</v>
      </c>
      <c r="G23" s="78" t="str">
        <f>IF(G21=0,"",IF(G22&gt;F23,"Fail","Pass"))</f>
        <v/>
      </c>
    </row>
    <row r="24" spans="1:7" ht="16" thickBot="1">
      <c r="A24" s="39"/>
      <c r="B24" s="5"/>
      <c r="C24" s="76"/>
      <c r="E24" s="7"/>
      <c r="F24" s="772"/>
      <c r="G24" s="773"/>
    </row>
    <row r="25" spans="1:7">
      <c r="A25" s="41" t="s">
        <v>708</v>
      </c>
      <c r="B25" s="25"/>
      <c r="C25" s="425" t="s">
        <v>693</v>
      </c>
      <c r="D25" s="785" t="s">
        <v>693</v>
      </c>
      <c r="E25" s="51" t="s">
        <v>693</v>
      </c>
      <c r="F25" s="51" t="s">
        <v>693</v>
      </c>
      <c r="G25" s="771" t="s">
        <v>694</v>
      </c>
    </row>
    <row r="26" spans="1:7">
      <c r="A26" s="43" t="s">
        <v>709</v>
      </c>
      <c r="B26" s="79"/>
      <c r="C26" s="80" t="s">
        <v>696</v>
      </c>
      <c r="D26" s="786" t="s">
        <v>696</v>
      </c>
      <c r="E26" s="80" t="s">
        <v>696</v>
      </c>
      <c r="F26" s="80" t="s">
        <v>696</v>
      </c>
      <c r="G26" s="81" t="s">
        <v>696</v>
      </c>
    </row>
    <row r="27" spans="1:7">
      <c r="A27" s="43" t="s">
        <v>710</v>
      </c>
      <c r="B27" s="79"/>
      <c r="C27" s="80" t="s">
        <v>772</v>
      </c>
      <c r="D27" s="81" t="s">
        <v>788</v>
      </c>
      <c r="E27" s="81" t="s">
        <v>791</v>
      </c>
      <c r="F27" s="80" t="s">
        <v>886</v>
      </c>
      <c r="G27" s="589" t="str">
        <f>G7</f>
        <v>FY 2021-2022</v>
      </c>
    </row>
    <row r="28" spans="1:7">
      <c r="A28" s="43"/>
      <c r="B28" s="79"/>
      <c r="C28" s="597" t="s">
        <v>342</v>
      </c>
      <c r="D28" s="787" t="s">
        <v>341</v>
      </c>
      <c r="E28" s="597" t="s">
        <v>339</v>
      </c>
      <c r="F28" s="597" t="s">
        <v>338</v>
      </c>
      <c r="G28" s="81" t="s">
        <v>337</v>
      </c>
    </row>
    <row r="29" spans="1:7">
      <c r="A29" s="39">
        <v>16</v>
      </c>
      <c r="B29" s="56" t="s">
        <v>697</v>
      </c>
      <c r="C29" s="57"/>
      <c r="D29" s="788"/>
      <c r="E29" s="57"/>
      <c r="F29" s="63">
        <f>F9</f>
        <v>0</v>
      </c>
      <c r="G29" s="64">
        <f>G9</f>
        <v>0</v>
      </c>
    </row>
    <row r="30" spans="1:7">
      <c r="A30" s="39">
        <v>17</v>
      </c>
      <c r="B30" s="56"/>
      <c r="D30" s="82"/>
      <c r="E30" s="82"/>
      <c r="F30" s="65"/>
      <c r="G30" s="66"/>
    </row>
    <row r="31" spans="1:7">
      <c r="A31" s="39">
        <v>18</v>
      </c>
      <c r="B31" s="56"/>
      <c r="D31" s="83"/>
      <c r="E31" s="83"/>
      <c r="F31" s="84"/>
      <c r="G31" s="85"/>
    </row>
    <row r="32" spans="1:7">
      <c r="A32" s="39">
        <v>19</v>
      </c>
      <c r="B32" s="56" t="s">
        <v>343</v>
      </c>
      <c r="C32" s="2"/>
      <c r="D32" s="57"/>
      <c r="E32" s="57"/>
      <c r="F32" s="63">
        <f>F11</f>
        <v>0</v>
      </c>
      <c r="G32" s="64">
        <f>G11</f>
        <v>0</v>
      </c>
    </row>
    <row r="33" spans="1:9">
      <c r="A33" s="39">
        <v>20</v>
      </c>
      <c r="B33" s="1" t="s">
        <v>345</v>
      </c>
      <c r="C33" s="7"/>
      <c r="D33" s="57"/>
      <c r="E33" s="57"/>
      <c r="F33" s="63">
        <f>F12</f>
        <v>0</v>
      </c>
      <c r="G33" s="64">
        <f>G12</f>
        <v>0</v>
      </c>
    </row>
    <row r="34" spans="1:9">
      <c r="A34" s="39">
        <v>21</v>
      </c>
      <c r="C34" s="7" t="s">
        <v>698</v>
      </c>
      <c r="D34" s="63">
        <f>SUM(D32:D33)</f>
        <v>0</v>
      </c>
      <c r="E34" s="63">
        <f>SUM(E32:E33)</f>
        <v>0</v>
      </c>
      <c r="F34" s="86">
        <f>SUM(F32:F33)</f>
        <v>0</v>
      </c>
      <c r="G34" s="64">
        <f>SUM(G32:G33)</f>
        <v>0</v>
      </c>
    </row>
    <row r="35" spans="1:9">
      <c r="A35" s="39">
        <v>22</v>
      </c>
      <c r="C35" s="23"/>
      <c r="D35" s="87"/>
      <c r="E35" s="87"/>
      <c r="F35" s="87"/>
      <c r="G35" s="88"/>
    </row>
    <row r="36" spans="1:9">
      <c r="A36" s="39">
        <v>23</v>
      </c>
      <c r="B36" s="1" t="s">
        <v>171</v>
      </c>
      <c r="C36" s="57"/>
      <c r="D36" s="57"/>
      <c r="E36" s="57"/>
      <c r="F36" s="86">
        <f>F15</f>
        <v>0</v>
      </c>
      <c r="G36" s="89">
        <f>G15</f>
        <v>0</v>
      </c>
    </row>
    <row r="37" spans="1:9">
      <c r="A37" s="39">
        <v>24</v>
      </c>
      <c r="C37" s="67" t="s">
        <v>699</v>
      </c>
      <c r="D37" s="90" t="str">
        <f>IF(OR(D36-C36&lt;0,D36-C36=0),"n/a",D36-C36)</f>
        <v>n/a</v>
      </c>
      <c r="E37" s="90" t="str">
        <f>IF(OR(E36-D36&lt;0,E36-D36=0),"n/a",E36-D36)</f>
        <v>n/a</v>
      </c>
      <c r="F37" s="90" t="str">
        <f>IF(OR(F36-E36&lt;0,F36-E36=0),"n/a",F36-E36)</f>
        <v>n/a</v>
      </c>
      <c r="G37" s="91" t="str">
        <f>IF(OR(G36-F36&lt;0,G36-F36=0),"n/a",G36-F36)</f>
        <v>n/a</v>
      </c>
    </row>
    <row r="38" spans="1:9">
      <c r="A38" s="39">
        <v>25</v>
      </c>
      <c r="C38" s="67" t="s">
        <v>700</v>
      </c>
      <c r="D38" s="705">
        <v>3.9699999999999999E-2</v>
      </c>
      <c r="E38" s="705">
        <v>2.3E-2</v>
      </c>
      <c r="F38" s="705">
        <v>2.1999999999999999E-2</v>
      </c>
      <c r="G38" s="705">
        <v>4.8000000000000001E-2</v>
      </c>
      <c r="I38" s="22"/>
    </row>
    <row r="39" spans="1:9">
      <c r="A39" s="39">
        <v>26</v>
      </c>
      <c r="C39" s="67" t="s">
        <v>346</v>
      </c>
      <c r="D39" s="93" t="str">
        <f>IF(D37="n/a","n/a",((C36*(1+D38))-C36))</f>
        <v>n/a</v>
      </c>
      <c r="E39" s="93" t="str">
        <f>IF(E37="n/a","n/a",((D36*(1+E38))-D36))</f>
        <v>n/a</v>
      </c>
      <c r="F39" s="93" t="str">
        <f>IF(F37="n/a","n/a",((E36*(1+F38))-E36))</f>
        <v>n/a</v>
      </c>
      <c r="G39" s="94" t="str">
        <f>IF(G37="n/a","n/a",((F36*(1+G38))-F36))</f>
        <v>n/a</v>
      </c>
    </row>
    <row r="40" spans="1:9">
      <c r="A40" s="39">
        <v>27</v>
      </c>
      <c r="C40" s="67" t="s">
        <v>347</v>
      </c>
      <c r="D40" s="93" t="str">
        <f>IF(D39="n/a","n/a",IF(D39&gt;D37,0,D37-D39))</f>
        <v>n/a</v>
      </c>
      <c r="E40" s="93" t="str">
        <f>IF(E39="n/a","n/a",IF(E39&gt;E37,0,E37-E39))</f>
        <v>n/a</v>
      </c>
      <c r="F40" s="93" t="str">
        <f>IF(F39="n/a","n/a",IF(F39&gt;F37,0,F37-F39))</f>
        <v>n/a</v>
      </c>
      <c r="G40" s="94" t="str">
        <f>IF(G39="n/a","n/a",IF(G39&gt;G37,0,G37-G39))</f>
        <v>n/a</v>
      </c>
    </row>
    <row r="41" spans="1:9">
      <c r="A41" s="39">
        <v>28</v>
      </c>
      <c r="C41" s="71" t="s">
        <v>701</v>
      </c>
      <c r="D41" s="63">
        <f>IF(D39="n/a",D29-D34,D29-D34-D40)</f>
        <v>0</v>
      </c>
      <c r="E41" s="63">
        <f>IF(E39="n/a",E29-E34,E29-E34-E40)</f>
        <v>0</v>
      </c>
      <c r="F41" s="63">
        <f>IF(F39="n/a",F29-F34,F29-F34-F40)</f>
        <v>0</v>
      </c>
      <c r="G41" s="89">
        <f>IF(G39="n/a",G29-G34,G29-G34-G40)</f>
        <v>0</v>
      </c>
    </row>
    <row r="42" spans="1:9">
      <c r="A42" s="39">
        <v>29</v>
      </c>
      <c r="B42" s="56" t="s">
        <v>702</v>
      </c>
      <c r="C42" s="7"/>
      <c r="D42" s="95"/>
      <c r="E42" s="95"/>
      <c r="F42" s="95"/>
      <c r="G42" s="96"/>
    </row>
    <row r="43" spans="1:9">
      <c r="A43" s="39">
        <v>30</v>
      </c>
      <c r="B43" s="56" t="s">
        <v>344</v>
      </c>
      <c r="C43" s="7"/>
      <c r="D43" s="114"/>
      <c r="E43" s="114"/>
      <c r="F43" s="97">
        <f>F21</f>
        <v>0</v>
      </c>
      <c r="G43" s="98">
        <f>G21</f>
        <v>0</v>
      </c>
    </row>
    <row r="44" spans="1:9">
      <c r="A44" s="39">
        <v>31</v>
      </c>
      <c r="B44" s="7"/>
      <c r="C44" s="71" t="s">
        <v>703</v>
      </c>
      <c r="D44" s="74">
        <f>IF(D43=0,0,ROUND(D41/D43,2))</f>
        <v>0</v>
      </c>
      <c r="E44" s="74">
        <f>IF(E43=0,0,ROUND(E41/E43,2))</f>
        <v>0</v>
      </c>
      <c r="F44" s="74">
        <f>IF(F43=0,0,ROUND(F41/F43,2))</f>
        <v>0</v>
      </c>
      <c r="G44" s="75">
        <f>IF(G43=0,0,ROUND(G41/G43,2))</f>
        <v>0</v>
      </c>
    </row>
    <row r="45" spans="1:9">
      <c r="A45" s="39">
        <v>32</v>
      </c>
      <c r="B45" s="7"/>
      <c r="D45" s="8"/>
      <c r="E45" s="99" t="s">
        <v>167</v>
      </c>
      <c r="F45" s="77">
        <f>ROUND(((D44+E44+F44)/3),2)</f>
        <v>0</v>
      </c>
      <c r="G45" s="36"/>
    </row>
    <row r="46" spans="1:9">
      <c r="A46" s="39">
        <v>33</v>
      </c>
      <c r="B46" s="7"/>
      <c r="C46" s="100"/>
      <c r="D46" s="8"/>
      <c r="E46" s="99" t="s">
        <v>168</v>
      </c>
      <c r="F46" s="92">
        <f>AVERAGE(D38:F38)</f>
        <v>2.8233333333333333E-2</v>
      </c>
      <c r="G46" s="36"/>
    </row>
    <row r="47" spans="1:9">
      <c r="A47" s="39">
        <v>34</v>
      </c>
      <c r="B47" s="7"/>
      <c r="C47" s="100"/>
      <c r="D47" s="8"/>
      <c r="E47" s="7" t="s">
        <v>169</v>
      </c>
      <c r="F47" s="101">
        <f>ROUND((1+F46)*F45,2)</f>
        <v>0</v>
      </c>
      <c r="G47" s="36"/>
    </row>
    <row r="48" spans="1:9">
      <c r="A48" s="39">
        <v>35</v>
      </c>
      <c r="B48" s="7"/>
      <c r="C48" s="100"/>
      <c r="D48" s="8"/>
      <c r="E48" s="99" t="s">
        <v>170</v>
      </c>
      <c r="F48" s="100"/>
      <c r="G48" s="102">
        <f>ROUND((E44+F44+G44)/3,2)</f>
        <v>0</v>
      </c>
    </row>
    <row r="49" spans="1:11" ht="16" thickBot="1">
      <c r="A49" s="103">
        <v>36</v>
      </c>
      <c r="B49" s="104" t="s">
        <v>9</v>
      </c>
      <c r="C49" s="105"/>
      <c r="D49" s="106"/>
      <c r="E49" s="107"/>
      <c r="F49" s="108"/>
      <c r="G49" s="109" t="str">
        <f>IF(E43=0,"",IF(G48&gt;F47,"Fail","Pass"))</f>
        <v/>
      </c>
    </row>
    <row r="50" spans="1:11">
      <c r="A50" s="5"/>
      <c r="B50" s="56" t="s">
        <v>10</v>
      </c>
    </row>
    <row r="51" spans="1:11">
      <c r="A51" s="2"/>
      <c r="B51" s="7" t="s">
        <v>705</v>
      </c>
      <c r="C51" s="37"/>
      <c r="D51" s="37"/>
      <c r="E51" s="37"/>
      <c r="F51" s="110" t="s">
        <v>706</v>
      </c>
      <c r="G51" s="111"/>
    </row>
    <row r="52" spans="1:11">
      <c r="A52" s="2"/>
      <c r="B52" s="7" t="s">
        <v>707</v>
      </c>
      <c r="C52" s="112" t="str">
        <f>'A(a)'!$D$17&amp;","&amp; 'A(a)'!$D$18</f>
        <v>,</v>
      </c>
      <c r="D52" s="113"/>
      <c r="E52" s="113"/>
      <c r="K52" s="2"/>
    </row>
    <row r="54" spans="1:11">
      <c r="B54" s="1" t="s">
        <v>11</v>
      </c>
    </row>
  </sheetData>
  <sheetProtection algorithmName="SHA-512" hashValue="/nRsSr6uJyVnFFWSOkOY2+0l3KhIx2KNAPP3hPoLY3D7p8E7JzbOGmaD7PiQVFnVqhfc0wmzDXh1E7OOzwcKQQ==" saltValue="GDH05Wvl3bPtK2LSxJNg3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L77"/>
  <sheetViews>
    <sheetView zoomScaleNormal="100" workbookViewId="0">
      <pane ySplit="6" topLeftCell="A7" activePane="bottomLeft" state="frozen"/>
      <selection activeCell="J41" sqref="J41"/>
      <selection pane="bottomLeft" activeCell="G75" sqref="G75"/>
    </sheetView>
  </sheetViews>
  <sheetFormatPr defaultColWidth="9.1796875" defaultRowHeight="15.5"/>
  <cols>
    <col min="1" max="2" width="3.81640625" style="1" customWidth="1"/>
    <col min="3" max="3" width="3.1796875" style="1" customWidth="1"/>
    <col min="4" max="4" width="37" style="1" customWidth="1"/>
    <col min="5" max="5" width="57" style="1" customWidth="1"/>
    <col min="6" max="16384" width="9.1796875" style="1"/>
  </cols>
  <sheetData>
    <row r="1" spans="1:5">
      <c r="A1" s="11" t="s">
        <v>217</v>
      </c>
    </row>
    <row r="2" spans="1:5">
      <c r="A2" s="11" t="s">
        <v>218</v>
      </c>
    </row>
    <row r="3" spans="1:5">
      <c r="A3" s="5" t="str">
        <f>"FY "&amp;'A(a)'!$D$27</f>
        <v>FY 2023-2024</v>
      </c>
      <c r="E3" s="21" t="str">
        <f>"Operator: "&amp;'A(a)'!$D$8</f>
        <v xml:space="preserve">Operator: </v>
      </c>
    </row>
    <row r="4" spans="1:5">
      <c r="A4" s="11" t="str">
        <f>"Submittal Date: "&amp;IF('A(a)'!$D$28="","",'A(a)'!$D$28)</f>
        <v xml:space="preserve">Submittal Date: </v>
      </c>
      <c r="D4" s="20"/>
      <c r="E4" s="21"/>
    </row>
    <row r="5" spans="1:5">
      <c r="A5" s="9"/>
      <c r="B5" s="9"/>
      <c r="C5" s="29"/>
      <c r="D5" s="33" t="s">
        <v>87</v>
      </c>
      <c r="E5" s="34"/>
    </row>
    <row r="6" spans="1:5">
      <c r="A6" s="9"/>
      <c r="B6" s="9"/>
      <c r="C6" s="17"/>
      <c r="D6" s="35" t="s">
        <v>387</v>
      </c>
      <c r="E6" s="35"/>
    </row>
    <row r="7" spans="1:5" ht="12" customHeight="1">
      <c r="A7" s="9"/>
      <c r="B7" s="9"/>
      <c r="C7" s="14"/>
      <c r="D7" s="15"/>
      <c r="E7" s="15"/>
    </row>
    <row r="8" spans="1:5" ht="17.25" customHeight="1">
      <c r="A8" s="6"/>
      <c r="B8" s="12" t="s">
        <v>603</v>
      </c>
      <c r="C8" s="1" t="s">
        <v>88</v>
      </c>
    </row>
    <row r="9" spans="1:5">
      <c r="B9" s="2"/>
      <c r="C9" s="1" t="s">
        <v>89</v>
      </c>
    </row>
    <row r="10" spans="1:5">
      <c r="B10" s="2"/>
      <c r="C10" s="1" t="s">
        <v>743</v>
      </c>
    </row>
    <row r="11" spans="1:5" ht="17.25" customHeight="1">
      <c r="A11" s="6"/>
      <c r="B11" s="12" t="s">
        <v>605</v>
      </c>
      <c r="C11" s="1" t="s">
        <v>90</v>
      </c>
    </row>
    <row r="12" spans="1:5">
      <c r="B12" s="2"/>
      <c r="C12" s="1" t="s">
        <v>91</v>
      </c>
    </row>
    <row r="13" spans="1:5">
      <c r="B13" s="2"/>
      <c r="C13" s="1" t="s">
        <v>744</v>
      </c>
    </row>
    <row r="14" spans="1:5" ht="17.25" customHeight="1">
      <c r="A14" s="6"/>
      <c r="B14" s="12" t="s">
        <v>606</v>
      </c>
      <c r="C14" s="1" t="s">
        <v>92</v>
      </c>
    </row>
    <row r="15" spans="1:5">
      <c r="B15" s="2"/>
      <c r="C15" s="1" t="s">
        <v>93</v>
      </c>
    </row>
    <row r="16" spans="1:5">
      <c r="B16" s="2"/>
      <c r="C16" s="1" t="s">
        <v>94</v>
      </c>
    </row>
    <row r="17" spans="1:4">
      <c r="B17" s="2"/>
      <c r="C17" s="1" t="s">
        <v>95</v>
      </c>
    </row>
    <row r="18" spans="1:4">
      <c r="A18" s="6"/>
      <c r="B18" s="12" t="s">
        <v>607</v>
      </c>
      <c r="C18" s="1" t="s">
        <v>96</v>
      </c>
    </row>
    <row r="19" spans="1:4">
      <c r="B19" s="2"/>
      <c r="C19" s="1" t="s">
        <v>101</v>
      </c>
    </row>
    <row r="20" spans="1:4">
      <c r="B20" s="2"/>
      <c r="C20" s="1" t="s">
        <v>103</v>
      </c>
    </row>
    <row r="21" spans="1:4" ht="17.25" customHeight="1">
      <c r="A21" s="6"/>
      <c r="B21" s="12" t="s">
        <v>615</v>
      </c>
      <c r="C21" s="1" t="s">
        <v>104</v>
      </c>
    </row>
    <row r="22" spans="1:4">
      <c r="B22" s="2"/>
      <c r="C22" s="1" t="s">
        <v>109</v>
      </c>
    </row>
    <row r="23" spans="1:4">
      <c r="B23" s="2"/>
      <c r="C23" s="1" t="s">
        <v>110</v>
      </c>
    </row>
    <row r="24" spans="1:4" ht="17.25" customHeight="1">
      <c r="A24" s="6"/>
      <c r="B24" s="12" t="s">
        <v>617</v>
      </c>
      <c r="C24" s="1" t="s">
        <v>111</v>
      </c>
    </row>
    <row r="25" spans="1:4">
      <c r="B25" s="2"/>
      <c r="C25" s="1" t="s">
        <v>112</v>
      </c>
    </row>
    <row r="26" spans="1:4">
      <c r="B26" s="2"/>
      <c r="C26" s="1" t="s">
        <v>113</v>
      </c>
    </row>
    <row r="27" spans="1:4" ht="17.25" customHeight="1">
      <c r="A27" s="2"/>
      <c r="B27" s="2" t="s">
        <v>14</v>
      </c>
      <c r="C27" s="1" t="s">
        <v>114</v>
      </c>
    </row>
    <row r="28" spans="1:4">
      <c r="A28"/>
      <c r="B28" s="6"/>
      <c r="C28" s="12" t="s">
        <v>115</v>
      </c>
      <c r="D28" s="1" t="s">
        <v>117</v>
      </c>
    </row>
    <row r="29" spans="1:4">
      <c r="A29"/>
      <c r="C29" s="2"/>
      <c r="D29" s="1" t="s">
        <v>118</v>
      </c>
    </row>
    <row r="30" spans="1:4">
      <c r="A30"/>
      <c r="B30" s="6"/>
      <c r="C30" s="12" t="s">
        <v>119</v>
      </c>
      <c r="D30" s="1" t="s">
        <v>120</v>
      </c>
    </row>
    <row r="31" spans="1:4">
      <c r="A31"/>
      <c r="C31" s="2"/>
      <c r="D31" s="1" t="s">
        <v>121</v>
      </c>
    </row>
    <row r="32" spans="1:4">
      <c r="A32"/>
      <c r="B32" s="6"/>
      <c r="C32" s="12" t="s">
        <v>122</v>
      </c>
      <c r="D32" s="1" t="s">
        <v>123</v>
      </c>
    </row>
    <row r="33" spans="1:4">
      <c r="B33" s="2"/>
      <c r="C33" s="2"/>
      <c r="D33" s="1" t="s">
        <v>124</v>
      </c>
    </row>
    <row r="34" spans="1:4">
      <c r="B34" s="2"/>
      <c r="C34" s="2"/>
      <c r="D34" s="1" t="s">
        <v>125</v>
      </c>
    </row>
    <row r="35" spans="1:4" ht="17.25" customHeight="1">
      <c r="A35" s="6"/>
      <c r="B35" s="12" t="s">
        <v>126</v>
      </c>
      <c r="C35" s="1" t="s">
        <v>127</v>
      </c>
    </row>
    <row r="36" spans="1:4">
      <c r="B36" s="2"/>
      <c r="C36" s="1" t="s">
        <v>129</v>
      </c>
    </row>
    <row r="37" spans="1:4">
      <c r="B37" s="2"/>
      <c r="C37" s="1" t="s">
        <v>130</v>
      </c>
    </row>
    <row r="38" spans="1:4" ht="17.25" customHeight="1">
      <c r="A38" s="6"/>
      <c r="B38" s="12" t="s">
        <v>131</v>
      </c>
      <c r="C38" s="1" t="s">
        <v>132</v>
      </c>
    </row>
    <row r="39" spans="1:4">
      <c r="B39" s="2"/>
      <c r="C39" s="1" t="s">
        <v>133</v>
      </c>
    </row>
    <row r="40" spans="1:4">
      <c r="B40" s="2"/>
      <c r="C40" s="1" t="s">
        <v>134</v>
      </c>
    </row>
    <row r="41" spans="1:4" ht="17.25" customHeight="1">
      <c r="A41" s="6"/>
      <c r="B41" s="12" t="s">
        <v>135</v>
      </c>
      <c r="C41" s="1" t="s">
        <v>136</v>
      </c>
    </row>
    <row r="42" spans="1:4">
      <c r="B42" s="2"/>
      <c r="C42" s="1" t="s">
        <v>137</v>
      </c>
    </row>
    <row r="43" spans="1:4" ht="17.25" customHeight="1">
      <c r="A43" s="6"/>
      <c r="B43" s="12" t="s">
        <v>138</v>
      </c>
      <c r="C43" s="1" t="s">
        <v>140</v>
      </c>
    </row>
    <row r="44" spans="1:4">
      <c r="B44" s="2"/>
      <c r="C44" s="1" t="s">
        <v>141</v>
      </c>
    </row>
    <row r="45" spans="1:4">
      <c r="B45" s="2"/>
      <c r="C45" s="1" t="s">
        <v>142</v>
      </c>
    </row>
    <row r="46" spans="1:4" ht="17.25" customHeight="1">
      <c r="A46" s="6"/>
      <c r="B46" s="12" t="s">
        <v>139</v>
      </c>
      <c r="C46" s="1" t="s">
        <v>144</v>
      </c>
    </row>
    <row r="47" spans="1:4">
      <c r="B47" s="2"/>
      <c r="C47" s="1" t="s">
        <v>493</v>
      </c>
    </row>
    <row r="48" spans="1:4" ht="17.25" customHeight="1">
      <c r="A48" s="2"/>
      <c r="B48" s="2" t="s">
        <v>143</v>
      </c>
      <c r="C48" s="1" t="s">
        <v>146</v>
      </c>
    </row>
    <row r="49" spans="1:12">
      <c r="A49"/>
      <c r="B49" s="6"/>
      <c r="C49" s="12" t="s">
        <v>115</v>
      </c>
      <c r="D49" s="1" t="s">
        <v>147</v>
      </c>
    </row>
    <row r="50" spans="1:12">
      <c r="A50"/>
      <c r="C50" s="2"/>
      <c r="D50" s="1" t="s">
        <v>150</v>
      </c>
    </row>
    <row r="51" spans="1:12">
      <c r="A51"/>
      <c r="C51" s="2"/>
      <c r="D51" s="1" t="s">
        <v>151</v>
      </c>
    </row>
    <row r="52" spans="1:12">
      <c r="A52"/>
      <c r="B52" s="6"/>
      <c r="C52" s="12" t="s">
        <v>119</v>
      </c>
      <c r="D52" s="1" t="s">
        <v>152</v>
      </c>
    </row>
    <row r="53" spans="1:12">
      <c r="B53" s="2"/>
      <c r="D53" s="1" t="s">
        <v>153</v>
      </c>
    </row>
    <row r="54" spans="1:12" ht="17.25" customHeight="1">
      <c r="A54" s="6"/>
      <c r="B54" s="12" t="s">
        <v>145</v>
      </c>
      <c r="C54" s="1" t="s">
        <v>155</v>
      </c>
    </row>
    <row r="55" spans="1:12">
      <c r="B55" s="2"/>
      <c r="C55" s="1" t="s">
        <v>156</v>
      </c>
    </row>
    <row r="56" spans="1:12">
      <c r="B56" s="2"/>
      <c r="C56" s="1" t="s">
        <v>157</v>
      </c>
    </row>
    <row r="57" spans="1:12" ht="17.25" customHeight="1">
      <c r="A57" s="6"/>
      <c r="B57" s="12" t="s">
        <v>154</v>
      </c>
      <c r="C57" s="1" t="s">
        <v>159</v>
      </c>
    </row>
    <row r="58" spans="1:12">
      <c r="B58" s="2"/>
      <c r="C58" s="1" t="s">
        <v>160</v>
      </c>
    </row>
    <row r="59" spans="1:12" ht="17.25" customHeight="1">
      <c r="A59" s="6"/>
      <c r="B59" s="12" t="s">
        <v>158</v>
      </c>
      <c r="C59" s="1" t="s">
        <v>737</v>
      </c>
    </row>
    <row r="60" spans="1:12">
      <c r="B60" s="2"/>
      <c r="C60" s="1" t="s">
        <v>738</v>
      </c>
    </row>
    <row r="61" spans="1:12">
      <c r="B61" s="2"/>
      <c r="C61" s="1" t="s">
        <v>445</v>
      </c>
    </row>
    <row r="62" spans="1:12" ht="17.25" customHeight="1">
      <c r="A62" s="6"/>
      <c r="B62" s="12" t="s">
        <v>161</v>
      </c>
      <c r="C62" s="1" t="s">
        <v>731</v>
      </c>
    </row>
    <row r="63" spans="1:12">
      <c r="C63" s="1" t="s">
        <v>801</v>
      </c>
    </row>
    <row r="64" spans="1:12">
      <c r="A64" s="6"/>
      <c r="B64" s="12" t="s">
        <v>63</v>
      </c>
      <c r="C64" s="1" t="s">
        <v>876</v>
      </c>
      <c r="F64"/>
      <c r="G64"/>
      <c r="H64"/>
      <c r="I64"/>
      <c r="J64"/>
      <c r="K64"/>
      <c r="L64"/>
    </row>
    <row r="65" spans="1:12">
      <c r="B65" s="2"/>
      <c r="C65" s="1" t="s">
        <v>64</v>
      </c>
      <c r="F65"/>
      <c r="G65"/>
      <c r="H65"/>
      <c r="I65"/>
      <c r="J65"/>
      <c r="K65"/>
      <c r="L65"/>
    </row>
    <row r="66" spans="1:12">
      <c r="B66" s="2"/>
      <c r="C66" s="1" t="str">
        <f>"costs and revenues in its general fiscal audit which will be completed for FY "&amp;'A(a)'!$D$27&amp;"."</f>
        <v>costs and revenues in its general fiscal audit which will be completed for FY 2023-2024.</v>
      </c>
      <c r="F66"/>
      <c r="G66"/>
      <c r="H66"/>
      <c r="I66"/>
      <c r="J66"/>
      <c r="K66"/>
      <c r="L66"/>
    </row>
    <row r="67" spans="1:12">
      <c r="A67" s="6"/>
      <c r="B67" s="12" t="s">
        <v>67</v>
      </c>
      <c r="C67" s="1" t="s">
        <v>65</v>
      </c>
      <c r="F67"/>
      <c r="G67"/>
      <c r="H67"/>
      <c r="I67"/>
      <c r="J67"/>
      <c r="K67"/>
      <c r="L67"/>
    </row>
    <row r="68" spans="1:12">
      <c r="B68" s="2"/>
      <c r="C68" s="1" t="s">
        <v>66</v>
      </c>
      <c r="F68"/>
      <c r="G68"/>
      <c r="H68"/>
      <c r="I68"/>
      <c r="J68"/>
      <c r="K68"/>
      <c r="L68"/>
    </row>
    <row r="69" spans="1:12" ht="18" customHeight="1">
      <c r="A69" s="6"/>
      <c r="B69" s="12" t="s">
        <v>68</v>
      </c>
      <c r="C69" s="1" t="s">
        <v>741</v>
      </c>
      <c r="F69"/>
      <c r="G69"/>
      <c r="H69"/>
      <c r="I69"/>
      <c r="J69"/>
      <c r="K69"/>
      <c r="L69"/>
    </row>
    <row r="70" spans="1:12" ht="18" customHeight="1">
      <c r="B70" s="2"/>
      <c r="C70" s="1" t="s">
        <v>742</v>
      </c>
      <c r="F70"/>
      <c r="G70"/>
      <c r="H70"/>
      <c r="I70"/>
      <c r="J70"/>
      <c r="K70"/>
      <c r="L70"/>
    </row>
    <row r="71" spans="1:12">
      <c r="A71" s="9"/>
      <c r="B71" s="9"/>
      <c r="C71" s="9" t="s">
        <v>162</v>
      </c>
    </row>
    <row r="72" spans="1:12">
      <c r="A72" s="9"/>
      <c r="B72" s="9"/>
      <c r="C72" s="9" t="s">
        <v>163</v>
      </c>
    </row>
    <row r="74" spans="1:12">
      <c r="D74" s="7" t="s">
        <v>82</v>
      </c>
      <c r="E74" s="27"/>
    </row>
    <row r="75" spans="1:12">
      <c r="D75" s="7" t="s">
        <v>164</v>
      </c>
      <c r="E75" s="16">
        <f>+'A(a)'!$D$15</f>
        <v>0</v>
      </c>
    </row>
    <row r="76" spans="1:12">
      <c r="D76" s="7" t="s">
        <v>165</v>
      </c>
      <c r="E76" s="16">
        <f>+'A(a)'!$D$16</f>
        <v>0</v>
      </c>
    </row>
    <row r="77" spans="1:12">
      <c r="D77" s="7" t="s">
        <v>706</v>
      </c>
      <c r="E77" s="28"/>
    </row>
  </sheetData>
  <sheetProtection algorithmName="SHA-512" hashValue="rG1KMsbB+wRRIuEumCcMaydJZKGRCcCH6Jj0v36QhnVx+SC6akSPkxskY9aVnlLACp6YJ1IU/wKYs92/tIN6aA==" saltValue="KCuNgcvzaMFVHjQ7Dlifwg==" spinCount="100000" sheet="1" objects="1" scenarios="1"/>
  <phoneticPr fontId="0" type="noConversion"/>
  <printOptions horizontalCentered="1"/>
  <pageMargins left="0.5" right="0.5" top="0.75" bottom="0.75" header="0.5" footer="0.5"/>
  <pageSetup scale="95" fitToHeight="2" orientation="portrait" blackAndWhite="1" r:id="rId1"/>
  <headerFooter alignWithMargins="0">
    <oddFooter>&amp;LMTC Funding Policy and Programs Section    May 2022 &amp;RPage &amp;P of &amp;N</oddFooter>
  </headerFooter>
  <rowBreaks count="1" manualBreakCount="1">
    <brk id="42"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42"/>
  <sheetViews>
    <sheetView zoomScale="115" zoomScaleNormal="115" workbookViewId="0">
      <pane ySplit="8" topLeftCell="A9" activePane="bottomLeft" state="frozen"/>
      <selection activeCell="J41" sqref="J41"/>
      <selection pane="bottomLeft" activeCell="B44" sqref="B44"/>
    </sheetView>
  </sheetViews>
  <sheetFormatPr defaultColWidth="9.1796875" defaultRowHeight="14"/>
  <cols>
    <col min="1" max="1" width="16.81640625" style="171" customWidth="1"/>
    <col min="2" max="2" width="66.1796875" style="171" customWidth="1"/>
    <col min="3" max="3" width="12.81640625" style="171" customWidth="1"/>
    <col min="4" max="16384" width="9.1796875" style="171"/>
  </cols>
  <sheetData>
    <row r="1" spans="1:3" ht="15.5">
      <c r="A1" s="8" t="s">
        <v>283</v>
      </c>
      <c r="B1" s="1"/>
      <c r="C1" s="2"/>
    </row>
    <row r="2" spans="1:3" ht="15.5">
      <c r="A2" s="8" t="s">
        <v>284</v>
      </c>
      <c r="B2" s="1"/>
      <c r="C2" s="2"/>
    </row>
    <row r="3" spans="1:3" ht="15" customHeight="1">
      <c r="A3" s="5" t="str">
        <f>"FY "&amp;'A(a)'!$D$27</f>
        <v>FY 2023-2024</v>
      </c>
      <c r="B3" s="1"/>
      <c r="C3" s="2"/>
    </row>
    <row r="4" spans="1:3" ht="15">
      <c r="A4" s="5" t="str">
        <f>"Submittal Date: "&amp;'A(a)'!$D$28</f>
        <v xml:space="preserve">Submittal Date: </v>
      </c>
      <c r="B4" s="23"/>
      <c r="C4" s="148" t="str">
        <f>"Operator: "&amp;'A(a)'!D8</f>
        <v xml:space="preserve">Operator: </v>
      </c>
    </row>
    <row r="5" spans="1:3" ht="15">
      <c r="A5" s="5"/>
      <c r="B5" s="23"/>
      <c r="C5" s="153"/>
    </row>
    <row r="6" spans="1:3" ht="15.5">
      <c r="A6" s="34" t="s">
        <v>262</v>
      </c>
      <c r="B6" s="172"/>
      <c r="C6" s="172"/>
    </row>
    <row r="7" spans="1:3" ht="14.25" customHeight="1">
      <c r="A7" s="34" t="s">
        <v>263</v>
      </c>
      <c r="B7" s="172"/>
      <c r="C7" s="172"/>
    </row>
    <row r="8" spans="1:3" ht="18" customHeight="1">
      <c r="A8" s="173" t="s">
        <v>264</v>
      </c>
      <c r="B8" s="173" t="s">
        <v>265</v>
      </c>
      <c r="C8" s="173" t="s">
        <v>266</v>
      </c>
    </row>
    <row r="9" spans="1:3" ht="15.5">
      <c r="A9" s="1" t="s">
        <v>461</v>
      </c>
      <c r="B9" s="1" t="s">
        <v>335</v>
      </c>
      <c r="C9" s="174"/>
    </row>
    <row r="10" spans="1:3" ht="11.25" customHeight="1">
      <c r="A10" s="1"/>
      <c r="B10" s="1"/>
      <c r="C10" s="440"/>
    </row>
    <row r="11" spans="1:3" ht="15.5">
      <c r="A11" s="1" t="s">
        <v>462</v>
      </c>
      <c r="B11" s="1" t="s">
        <v>460</v>
      </c>
      <c r="C11" s="174"/>
    </row>
    <row r="12" spans="1:3" ht="11.25" customHeight="1">
      <c r="A12" s="1"/>
      <c r="B12" s="1"/>
      <c r="C12" s="2"/>
    </row>
    <row r="13" spans="1:3" ht="15.5">
      <c r="A13" s="1" t="s">
        <v>0</v>
      </c>
      <c r="B13" s="1" t="s">
        <v>2</v>
      </c>
      <c r="C13" s="174"/>
    </row>
    <row r="14" spans="1:3" ht="11.25" customHeight="1">
      <c r="A14" s="1"/>
      <c r="B14" s="175"/>
      <c r="C14" s="2"/>
    </row>
    <row r="15" spans="1:3" ht="15.5">
      <c r="A15" s="1" t="s">
        <v>267</v>
      </c>
      <c r="B15" s="1" t="s">
        <v>463</v>
      </c>
      <c r="C15" s="174"/>
    </row>
    <row r="16" spans="1:3" ht="11.25" customHeight="1">
      <c r="A16" s="1"/>
      <c r="B16" s="1"/>
      <c r="C16" s="2"/>
    </row>
    <row r="17" spans="1:3" ht="15.5">
      <c r="A17" s="1" t="s">
        <v>268</v>
      </c>
      <c r="B17" s="1" t="s">
        <v>487</v>
      </c>
      <c r="C17" s="174"/>
    </row>
    <row r="18" spans="1:3" ht="11.25" customHeight="1">
      <c r="A18" s="1"/>
      <c r="B18" s="1"/>
      <c r="C18" s="2"/>
    </row>
    <row r="19" spans="1:3" ht="15.5">
      <c r="A19" s="1" t="s">
        <v>269</v>
      </c>
      <c r="B19" s="1" t="s">
        <v>482</v>
      </c>
      <c r="C19" s="174"/>
    </row>
    <row r="20" spans="1:3" ht="11.25" customHeight="1">
      <c r="A20" s="1"/>
      <c r="B20" s="1"/>
      <c r="C20" s="2"/>
    </row>
    <row r="21" spans="1:3" ht="15.5">
      <c r="A21" s="1" t="s">
        <v>749</v>
      </c>
      <c r="B21" s="1" t="s">
        <v>483</v>
      </c>
      <c r="C21" s="174"/>
    </row>
    <row r="22" spans="1:3" ht="11.25" customHeight="1">
      <c r="A22" s="1"/>
      <c r="B22" s="175"/>
      <c r="C22" s="2"/>
    </row>
    <row r="23" spans="1:3" ht="15.5">
      <c r="A23" s="1" t="s">
        <v>465</v>
      </c>
      <c r="B23" s="1" t="s">
        <v>270</v>
      </c>
      <c r="C23" s="174"/>
    </row>
    <row r="24" spans="1:3" ht="11.25" customHeight="1">
      <c r="A24" s="1"/>
      <c r="B24" s="1"/>
      <c r="C24" s="2"/>
    </row>
    <row r="25" spans="1:3" ht="15.5">
      <c r="A25" s="1" t="s">
        <v>466</v>
      </c>
      <c r="B25" s="1" t="s">
        <v>271</v>
      </c>
      <c r="C25" s="174"/>
    </row>
    <row r="26" spans="1:3" ht="11.25" customHeight="1">
      <c r="A26" s="1"/>
      <c r="B26" s="1"/>
      <c r="C26" s="2"/>
    </row>
    <row r="27" spans="1:3" ht="15.5">
      <c r="A27" s="1" t="s">
        <v>467</v>
      </c>
      <c r="B27" s="1" t="s">
        <v>205</v>
      </c>
      <c r="C27" s="6"/>
    </row>
    <row r="28" spans="1:3" ht="11.25" customHeight="1">
      <c r="A28" s="1"/>
      <c r="B28" s="1"/>
      <c r="C28" s="2"/>
    </row>
    <row r="29" spans="1:3" ht="15.5">
      <c r="A29" s="1" t="s">
        <v>484</v>
      </c>
      <c r="B29" s="1" t="s">
        <v>488</v>
      </c>
      <c r="C29" s="174"/>
    </row>
    <row r="30" spans="1:3" ht="11.25" customHeight="1">
      <c r="A30" s="1"/>
      <c r="B30" s="1"/>
      <c r="C30" s="1"/>
    </row>
    <row r="31" spans="1:3" ht="15.5">
      <c r="A31" s="1" t="s">
        <v>485</v>
      </c>
      <c r="B31" s="1" t="s">
        <v>489</v>
      </c>
      <c r="C31" s="6"/>
    </row>
    <row r="32" spans="1:3" ht="8.25" customHeight="1">
      <c r="A32" s="5"/>
      <c r="B32" s="175"/>
      <c r="C32" s="2"/>
    </row>
    <row r="33" spans="1:3" ht="15.5">
      <c r="A33" s="1" t="s">
        <v>486</v>
      </c>
      <c r="B33" s="1" t="s">
        <v>492</v>
      </c>
      <c r="C33" s="174"/>
    </row>
    <row r="34" spans="1:3" ht="7.5" customHeight="1">
      <c r="A34" s="1"/>
      <c r="B34" s="1"/>
      <c r="C34" s="440"/>
    </row>
    <row r="35" spans="1:3" ht="15.5">
      <c r="A35" s="1" t="s">
        <v>477</v>
      </c>
      <c r="B35" s="1" t="s">
        <v>478</v>
      </c>
      <c r="C35" s="174"/>
    </row>
    <row r="36" spans="1:3" ht="7.5" customHeight="1">
      <c r="A36" s="1"/>
      <c r="B36" s="175"/>
      <c r="C36" s="2"/>
    </row>
    <row r="37" spans="1:3" ht="15.5">
      <c r="A37" s="1" t="s">
        <v>281</v>
      </c>
      <c r="B37" s="1" t="s">
        <v>282</v>
      </c>
      <c r="C37" s="174"/>
    </row>
    <row r="38" spans="1:3" ht="8.25" customHeight="1">
      <c r="A38" s="1"/>
      <c r="B38" s="1"/>
      <c r="C38" s="1"/>
    </row>
    <row r="39" spans="1:3" ht="15.5">
      <c r="A39" s="1" t="s">
        <v>281</v>
      </c>
      <c r="B39" s="1" t="s">
        <v>285</v>
      </c>
      <c r="C39" s="6"/>
    </row>
    <row r="40" spans="1:3" ht="9" customHeight="1">
      <c r="A40" s="1"/>
      <c r="B40" s="1"/>
      <c r="C40" s="1"/>
    </row>
    <row r="42" spans="1:3" ht="15.5">
      <c r="A42" s="56"/>
      <c r="B42" s="175"/>
      <c r="C42" s="2"/>
    </row>
  </sheetData>
  <sheetProtection algorithmName="SHA-512" hashValue="kd5tKmMp8R6O+6Q7eV9XLU76r/bGc5Cd6wdWkrk9mP2iyVSOO+mFOLkuD7d9aUCmmXFgGBEp5VXGPNxIApUXyg==" saltValue="GtIsOgfVw08pRMCq1oIVn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E43"/>
  <sheetViews>
    <sheetView workbookViewId="0">
      <pane ySplit="6" topLeftCell="A7" activePane="bottomLeft" state="frozen"/>
      <selection activeCell="J41" sqref="J41"/>
      <selection pane="bottomLeft" activeCell="E18" sqref="E18"/>
    </sheetView>
  </sheetViews>
  <sheetFormatPr defaultColWidth="9.1796875" defaultRowHeight="15.5"/>
  <cols>
    <col min="1" max="2" width="3.81640625" style="1" customWidth="1"/>
    <col min="3" max="3" width="3.1796875" style="1" customWidth="1"/>
    <col min="4" max="4" width="39.1796875" style="1" customWidth="1"/>
    <col min="5" max="5" width="53.453125" style="1" customWidth="1"/>
    <col min="6" max="16384" width="9.1796875" style="1"/>
  </cols>
  <sheetData>
    <row r="1" spans="1:5">
      <c r="A1" s="11" t="s">
        <v>219</v>
      </c>
    </row>
    <row r="2" spans="1:5">
      <c r="A2" s="11" t="s">
        <v>220</v>
      </c>
    </row>
    <row r="3" spans="1:5">
      <c r="A3" s="11" t="str">
        <f>"FY "&amp;'A(a)'!$D$27</f>
        <v>FY 2023-2024</v>
      </c>
      <c r="E3" s="21" t="str">
        <f>"Operator: "&amp;'A(a)'!$D$8</f>
        <v xml:space="preserve">Operator: </v>
      </c>
    </row>
    <row r="4" spans="1:5">
      <c r="A4" s="11" t="str">
        <f>"Submittal Date: "&amp;IF('A(a)'!$D$28="","",'A(a)'!$D$28)</f>
        <v xml:space="preserve">Submittal Date: </v>
      </c>
      <c r="D4" s="20"/>
      <c r="E4" s="21"/>
    </row>
    <row r="5" spans="1:5">
      <c r="A5" s="11"/>
      <c r="C5" s="17"/>
      <c r="D5" s="33" t="s">
        <v>87</v>
      </c>
      <c r="E5" s="31"/>
    </row>
    <row r="6" spans="1:5">
      <c r="A6" s="11"/>
      <c r="C6" s="17"/>
      <c r="D6" s="32" t="s">
        <v>387</v>
      </c>
      <c r="E6" s="30"/>
    </row>
    <row r="7" spans="1:5" ht="17.25" customHeight="1">
      <c r="A7" s="6"/>
      <c r="B7" s="10" t="s">
        <v>603</v>
      </c>
      <c r="C7" s="1" t="s">
        <v>88</v>
      </c>
    </row>
    <row r="8" spans="1:5">
      <c r="A8" s="2"/>
      <c r="C8" s="1" t="s">
        <v>166</v>
      </c>
    </row>
    <row r="9" spans="1:5">
      <c r="A9" s="2"/>
      <c r="C9" s="1" t="s">
        <v>108</v>
      </c>
    </row>
    <row r="10" spans="1:5" ht="17.25" customHeight="1">
      <c r="A10" s="6"/>
      <c r="B10" s="10" t="s">
        <v>605</v>
      </c>
      <c r="C10" s="1" t="s">
        <v>90</v>
      </c>
    </row>
    <row r="11" spans="1:5">
      <c r="A11" s="2"/>
      <c r="C11" s="1" t="s">
        <v>91</v>
      </c>
    </row>
    <row r="12" spans="1:5">
      <c r="A12" s="2"/>
      <c r="C12" s="1" t="s">
        <v>107</v>
      </c>
    </row>
    <row r="13" spans="1:5" ht="17.25" customHeight="1">
      <c r="A13" s="6"/>
      <c r="B13" s="10" t="s">
        <v>606</v>
      </c>
      <c r="C13" s="1" t="s">
        <v>172</v>
      </c>
    </row>
    <row r="14" spans="1:5">
      <c r="A14" s="2"/>
      <c r="C14" s="1" t="s">
        <v>739</v>
      </c>
    </row>
    <row r="15" spans="1:5" ht="17.25" customHeight="1">
      <c r="A15" s="6"/>
      <c r="B15" s="10" t="s">
        <v>607</v>
      </c>
      <c r="C15" s="1" t="s">
        <v>144</v>
      </c>
    </row>
    <row r="16" spans="1:5">
      <c r="A16" s="2"/>
      <c r="C16" s="1" t="s">
        <v>493</v>
      </c>
    </row>
    <row r="17" spans="1:4" ht="17.25" customHeight="1">
      <c r="A17" s="2"/>
      <c r="B17" s="1" t="s">
        <v>615</v>
      </c>
      <c r="C17" s="1" t="s">
        <v>173</v>
      </c>
    </row>
    <row r="18" spans="1:4">
      <c r="A18" s="2"/>
      <c r="B18" s="6"/>
      <c r="C18" s="12" t="s">
        <v>115</v>
      </c>
      <c r="D18" s="1" t="s">
        <v>174</v>
      </c>
    </row>
    <row r="19" spans="1:4">
      <c r="A19" s="2"/>
      <c r="C19" s="2"/>
      <c r="D19" s="1" t="s">
        <v>175</v>
      </c>
    </row>
    <row r="20" spans="1:4">
      <c r="A20" s="2"/>
      <c r="C20" s="2"/>
      <c r="D20" s="1" t="s">
        <v>176</v>
      </c>
    </row>
    <row r="21" spans="1:4">
      <c r="A21" s="2"/>
      <c r="C21" s="2"/>
      <c r="D21" s="1" t="s">
        <v>177</v>
      </c>
    </row>
    <row r="22" spans="1:4">
      <c r="A22" s="2"/>
      <c r="B22" s="6"/>
      <c r="C22" s="12" t="s">
        <v>119</v>
      </c>
      <c r="D22" s="1" t="s">
        <v>178</v>
      </c>
    </row>
    <row r="23" spans="1:4">
      <c r="A23" s="2"/>
      <c r="C23" s="2"/>
      <c r="D23" s="1" t="s">
        <v>179</v>
      </c>
    </row>
    <row r="24" spans="1:4" ht="17.25" customHeight="1">
      <c r="A24" s="6"/>
      <c r="B24" s="10" t="s">
        <v>617</v>
      </c>
      <c r="C24" s="1" t="s">
        <v>180</v>
      </c>
    </row>
    <row r="25" spans="1:4">
      <c r="A25" s="2"/>
      <c r="C25" s="1" t="s">
        <v>181</v>
      </c>
    </row>
    <row r="26" spans="1:4">
      <c r="A26" s="2"/>
      <c r="C26" s="1" t="s">
        <v>182</v>
      </c>
    </row>
    <row r="27" spans="1:4">
      <c r="A27" s="2"/>
      <c r="C27" s="1" t="s">
        <v>183</v>
      </c>
    </row>
    <row r="28" spans="1:4" ht="17.25" customHeight="1">
      <c r="A28" s="6"/>
      <c r="B28" s="10" t="s">
        <v>14</v>
      </c>
      <c r="C28" s="1" t="s">
        <v>184</v>
      </c>
    </row>
    <row r="29" spans="1:4">
      <c r="A29" s="2"/>
      <c r="C29" s="1" t="s">
        <v>185</v>
      </c>
    </row>
    <row r="30" spans="1:4" ht="17.25" customHeight="1">
      <c r="A30" s="6"/>
      <c r="B30" s="10" t="s">
        <v>126</v>
      </c>
      <c r="C30" s="1" t="s">
        <v>737</v>
      </c>
    </row>
    <row r="31" spans="1:4">
      <c r="A31" s="2"/>
      <c r="C31" s="1" t="s">
        <v>738</v>
      </c>
    </row>
    <row r="32" spans="1:4">
      <c r="A32" s="2"/>
      <c r="C32" s="1" t="s">
        <v>740</v>
      </c>
    </row>
    <row r="33" spans="1:5" ht="17.25" customHeight="1">
      <c r="A33" s="6"/>
      <c r="B33" s="10" t="s">
        <v>131</v>
      </c>
      <c r="C33" s="1" t="s">
        <v>731</v>
      </c>
    </row>
    <row r="34" spans="1:5">
      <c r="A34" s="2"/>
      <c r="C34" s="1" t="s">
        <v>800</v>
      </c>
    </row>
    <row r="35" spans="1:5">
      <c r="A35" s="2"/>
    </row>
    <row r="37" spans="1:5">
      <c r="C37" s="9" t="s">
        <v>162</v>
      </c>
    </row>
    <row r="38" spans="1:5">
      <c r="C38" s="9" t="s">
        <v>163</v>
      </c>
    </row>
    <row r="40" spans="1:5" ht="18" customHeight="1">
      <c r="D40" s="7" t="s">
        <v>82</v>
      </c>
      <c r="E40" s="27"/>
    </row>
    <row r="41" spans="1:5" ht="18" customHeight="1">
      <c r="D41" s="7" t="s">
        <v>164</v>
      </c>
      <c r="E41" s="16">
        <f>+'A(a)'!$D$15</f>
        <v>0</v>
      </c>
    </row>
    <row r="42" spans="1:5" ht="18" customHeight="1">
      <c r="D42" s="7" t="s">
        <v>165</v>
      </c>
      <c r="E42" s="16">
        <f>+'A(a)'!$D$16</f>
        <v>0</v>
      </c>
    </row>
    <row r="43" spans="1:5" ht="20.25" customHeight="1">
      <c r="D43" s="7" t="s">
        <v>706</v>
      </c>
      <c r="E43" s="28"/>
    </row>
  </sheetData>
  <sheetProtection password="C68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E21"/>
  <sheetViews>
    <sheetView zoomScaleNormal="100" workbookViewId="0">
      <pane ySplit="8" topLeftCell="A9" activePane="bottomLeft" state="frozen"/>
      <selection activeCell="J41" sqref="J41"/>
      <selection pane="bottomLeft" activeCell="J41" sqref="J41"/>
    </sheetView>
  </sheetViews>
  <sheetFormatPr defaultColWidth="9.1796875" defaultRowHeight="15.5"/>
  <cols>
    <col min="1" max="1" width="4.453125" style="1" customWidth="1"/>
    <col min="2" max="2" width="75.1796875" style="1" customWidth="1"/>
    <col min="3" max="4" width="18.81640625" style="1" customWidth="1"/>
    <col min="5" max="16384" width="9.1796875" style="1"/>
  </cols>
  <sheetData>
    <row r="1" spans="1:5">
      <c r="A1" s="8" t="s">
        <v>221</v>
      </c>
    </row>
    <row r="2" spans="1:5">
      <c r="A2" s="8" t="s">
        <v>792</v>
      </c>
    </row>
    <row r="3" spans="1:5">
      <c r="A3" s="5" t="str">
        <f>"FY "&amp;'A(a)'!$D$27</f>
        <v>FY 2023-2024</v>
      </c>
      <c r="C3" s="23" t="str">
        <f>"Operator: "&amp;'A(a)'!D8</f>
        <v xml:space="preserve">Operator: </v>
      </c>
    </row>
    <row r="4" spans="1:5">
      <c r="A4" s="5" t="str">
        <f>"Submittal Date: "&amp;IF('A(a)'!$D$28="","",'A(a)'!$D$28)</f>
        <v xml:space="preserve">Submittal Date: </v>
      </c>
      <c r="C4" s="23"/>
    </row>
    <row r="5" spans="1:5">
      <c r="A5" s="5"/>
      <c r="B5" s="309" t="s">
        <v>691</v>
      </c>
    </row>
    <row r="6" spans="1:5">
      <c r="A6" s="5"/>
      <c r="B6" s="423" t="s">
        <v>601</v>
      </c>
    </row>
    <row r="7" spans="1:5">
      <c r="A7" s="5"/>
      <c r="B7" s="424" t="s">
        <v>387</v>
      </c>
      <c r="C7" s="425" t="s">
        <v>769</v>
      </c>
      <c r="D7" s="425" t="s">
        <v>506</v>
      </c>
    </row>
    <row r="8" spans="1:5" ht="16" thickBot="1">
      <c r="A8" s="749" t="s">
        <v>340</v>
      </c>
      <c r="C8" s="248" t="str">
        <f>'F(a)'!C8</f>
        <v>FY 2021-2022</v>
      </c>
      <c r="D8" s="80" t="str">
        <f>$A$3</f>
        <v>FY 2023-2024</v>
      </c>
    </row>
    <row r="9" spans="1:5" ht="20.25" customHeight="1">
      <c r="A9" s="426" t="s">
        <v>603</v>
      </c>
      <c r="B9" s="427" t="s">
        <v>186</v>
      </c>
      <c r="C9" s="428"/>
      <c r="D9" s="428"/>
    </row>
    <row r="10" spans="1:5" ht="18.75" customHeight="1">
      <c r="A10" s="429">
        <v>1</v>
      </c>
      <c r="B10" s="1" t="s">
        <v>678</v>
      </c>
      <c r="C10" s="58"/>
      <c r="D10" s="58"/>
    </row>
    <row r="11" spans="1:5" ht="18.75" customHeight="1">
      <c r="A11" s="429">
        <v>2</v>
      </c>
      <c r="B11" s="1" t="s">
        <v>679</v>
      </c>
      <c r="C11" s="58"/>
      <c r="D11" s="58"/>
    </row>
    <row r="12" spans="1:5" ht="18.75" customHeight="1" thickBot="1">
      <c r="A12" s="430">
        <v>3</v>
      </c>
      <c r="B12" s="431" t="s">
        <v>680</v>
      </c>
      <c r="C12" s="432" t="str">
        <f>IF(OR(C10=0,C11=0),"",C11/C10)</f>
        <v/>
      </c>
      <c r="D12" s="432" t="str">
        <f>IF(OR(D10=0,D11=0),"",D11/D10)</f>
        <v/>
      </c>
    </row>
    <row r="13" spans="1:5" ht="14.25" customHeight="1" thickBot="1">
      <c r="A13" s="433"/>
      <c r="B13" s="431"/>
      <c r="C13" s="434"/>
      <c r="D13" s="434"/>
      <c r="E13" s="8"/>
    </row>
    <row r="14" spans="1:5" ht="21" customHeight="1">
      <c r="A14" s="426" t="s">
        <v>605</v>
      </c>
      <c r="B14" s="427" t="s">
        <v>187</v>
      </c>
      <c r="C14" s="435"/>
      <c r="D14" s="435"/>
    </row>
    <row r="15" spans="1:5" ht="18.75" customHeight="1">
      <c r="A15" s="429">
        <v>4</v>
      </c>
      <c r="B15" s="1" t="s">
        <v>681</v>
      </c>
      <c r="C15" s="58"/>
      <c r="D15" s="58"/>
    </row>
    <row r="16" spans="1:5" ht="18.75" customHeight="1">
      <c r="A16" s="429">
        <v>5</v>
      </c>
      <c r="B16" s="23" t="s">
        <v>682</v>
      </c>
      <c r="C16" s="64">
        <f>C15+C11</f>
        <v>0</v>
      </c>
      <c r="D16" s="64">
        <f>D15+D11</f>
        <v>0</v>
      </c>
    </row>
    <row r="17" spans="1:4" ht="18.75" customHeight="1" thickBot="1">
      <c r="A17" s="430">
        <v>6</v>
      </c>
      <c r="B17" s="129" t="s">
        <v>188</v>
      </c>
      <c r="C17" s="432" t="str">
        <f>IF(OR(C10=0,C11=0,C16=0),"",C16/C10)</f>
        <v/>
      </c>
      <c r="D17" s="432" t="str">
        <f>IF(OR(D10=0,D11=0,D16=0),"",D16/D10)</f>
        <v/>
      </c>
    </row>
    <row r="18" spans="1:4" ht="14.25" customHeight="1">
      <c r="A18" s="436"/>
      <c r="C18" s="437"/>
      <c r="D18" s="437"/>
    </row>
    <row r="19" spans="1:4">
      <c r="A19" s="436"/>
      <c r="B19" s="8" t="s">
        <v>189</v>
      </c>
      <c r="C19" s="437"/>
      <c r="D19" s="437"/>
    </row>
    <row r="20" spans="1:4" ht="28.5" customHeight="1">
      <c r="A20" s="438"/>
      <c r="B20" s="110" t="s">
        <v>190</v>
      </c>
      <c r="C20" s="27"/>
      <c r="D20" s="27"/>
    </row>
    <row r="21" spans="1:4" ht="15.75" customHeight="1">
      <c r="A21" s="438"/>
      <c r="B21" s="16" t="str">
        <f>'A(a)'!D17&amp;", "&amp;'A(a)'!$D$18</f>
        <v xml:space="preserve">, </v>
      </c>
      <c r="C21" s="113"/>
      <c r="D21" s="113"/>
    </row>
  </sheetData>
  <sheetProtection password="C68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
  <dimension ref="A1:L34"/>
  <sheetViews>
    <sheetView workbookViewId="0">
      <selection activeCell="A28" sqref="A28:I34"/>
    </sheetView>
  </sheetViews>
  <sheetFormatPr defaultRowHeight="12.5"/>
  <cols>
    <col min="1" max="1" width="7.54296875" customWidth="1"/>
  </cols>
  <sheetData>
    <row r="1" spans="1:12" ht="15.5">
      <c r="A1" s="11" t="s">
        <v>437</v>
      </c>
      <c r="B1" s="1"/>
      <c r="C1" s="1"/>
      <c r="D1" s="1"/>
      <c r="E1" s="1"/>
    </row>
    <row r="2" spans="1:12" ht="15.5">
      <c r="A2" s="11" t="s">
        <v>438</v>
      </c>
      <c r="B2" s="1"/>
      <c r="C2" s="1"/>
      <c r="D2" s="1"/>
      <c r="E2" s="1"/>
    </row>
    <row r="3" spans="1:12" ht="15.5">
      <c r="A3" s="5" t="str">
        <f>"FY "&amp;'A(a)'!$D$27</f>
        <v>FY 2023-2024</v>
      </c>
      <c r="B3" s="1"/>
      <c r="C3" s="1"/>
      <c r="D3" s="1"/>
      <c r="E3" s="21" t="str">
        <f>"Operator: "&amp;'A(a)'!D8</f>
        <v xml:space="preserve">Operator: </v>
      </c>
    </row>
    <row r="4" spans="1:12" ht="15.5">
      <c r="A4" s="11" t="str">
        <f>"Submittal Date: "&amp;'A(a)'!$D$28</f>
        <v xml:space="preserve">Submittal Date: </v>
      </c>
      <c r="B4" s="1"/>
      <c r="C4" s="1"/>
      <c r="D4" s="20"/>
      <c r="E4" s="21" t="s">
        <v>439</v>
      </c>
    </row>
    <row r="5" spans="1:12" s="776" customFormat="1" ht="20.5">
      <c r="A5" s="774"/>
      <c r="B5" s="775"/>
      <c r="C5" s="775"/>
      <c r="D5" s="777" t="s">
        <v>98</v>
      </c>
      <c r="E5" s="778"/>
      <c r="F5" s="779"/>
      <c r="G5" s="779"/>
      <c r="H5" s="779"/>
      <c r="I5" s="779"/>
      <c r="J5" s="779"/>
      <c r="K5" s="779"/>
      <c r="L5" s="779"/>
    </row>
    <row r="6" spans="1:12" s="776" customFormat="1" ht="14.25" customHeight="1">
      <c r="A6" s="774"/>
      <c r="B6" s="775"/>
      <c r="C6" s="775"/>
      <c r="D6" s="780"/>
      <c r="E6" s="781"/>
    </row>
    <row r="7" spans="1:12" ht="15.5">
      <c r="A7" s="9"/>
      <c r="B7" s="9"/>
      <c r="C7" s="29"/>
      <c r="D7" s="716" t="s">
        <v>87</v>
      </c>
      <c r="E7" s="717"/>
      <c r="F7" s="718"/>
      <c r="G7" s="718"/>
      <c r="H7" s="718"/>
      <c r="I7" s="718"/>
      <c r="J7" s="718"/>
      <c r="K7" s="718"/>
      <c r="L7" s="718"/>
    </row>
    <row r="8" spans="1:12" ht="15.5">
      <c r="A8" s="9"/>
      <c r="B8" s="9"/>
      <c r="C8" s="17"/>
      <c r="D8" s="706" t="s">
        <v>387</v>
      </c>
      <c r="E8" s="35"/>
      <c r="F8" s="719"/>
      <c r="G8" s="719"/>
      <c r="H8" s="719"/>
    </row>
    <row r="9" spans="1:12" ht="16" thickBot="1">
      <c r="A9" s="198"/>
      <c r="B9" s="707"/>
      <c r="C9" s="198"/>
      <c r="D9" s="198"/>
      <c r="E9" s="198"/>
      <c r="F9" s="708"/>
      <c r="G9" s="708"/>
      <c r="H9" s="708"/>
      <c r="I9" s="708"/>
      <c r="J9" s="708"/>
      <c r="K9" s="708"/>
      <c r="L9" s="708"/>
    </row>
    <row r="10" spans="1:12" ht="15.5">
      <c r="A10" s="62"/>
      <c r="B10" s="2" t="s">
        <v>603</v>
      </c>
      <c r="C10" s="1" t="s">
        <v>876</v>
      </c>
      <c r="D10" s="1"/>
      <c r="E10" s="1"/>
    </row>
    <row r="11" spans="1:12" ht="15.5">
      <c r="A11" s="1"/>
      <c r="B11" s="2"/>
      <c r="C11" s="1" t="s">
        <v>64</v>
      </c>
      <c r="D11" s="1"/>
      <c r="E11" s="1"/>
    </row>
    <row r="12" spans="1:12" ht="16" thickBot="1">
      <c r="A12" s="1"/>
      <c r="B12" s="2"/>
      <c r="C12" s="198" t="s">
        <v>870</v>
      </c>
      <c r="D12" s="198"/>
      <c r="E12" s="198"/>
      <c r="F12" s="708"/>
      <c r="G12" s="708"/>
      <c r="H12" s="708"/>
      <c r="I12" s="708"/>
      <c r="J12" s="708"/>
      <c r="K12" s="708"/>
      <c r="L12" s="708"/>
    </row>
    <row r="13" spans="1:12" ht="15.5">
      <c r="A13" s="709" t="s">
        <v>440</v>
      </c>
      <c r="B13" s="709" t="s">
        <v>605</v>
      </c>
      <c r="C13" s="1" t="s">
        <v>441</v>
      </c>
      <c r="D13" s="1"/>
      <c r="E13" s="1"/>
    </row>
    <row r="14" spans="1:12" ht="15.5">
      <c r="A14" s="710"/>
      <c r="B14" s="711" t="s">
        <v>115</v>
      </c>
      <c r="C14" s="712" t="s">
        <v>442</v>
      </c>
      <c r="D14" s="712"/>
      <c r="E14" s="712"/>
      <c r="F14" s="713"/>
      <c r="G14" s="713"/>
      <c r="H14" s="713"/>
      <c r="I14" s="713"/>
      <c r="J14" s="713"/>
      <c r="K14" s="713"/>
      <c r="L14" s="713"/>
    </row>
    <row r="15" spans="1:12" ht="15.5">
      <c r="A15" s="1"/>
      <c r="B15" s="2"/>
      <c r="C15" s="1" t="s">
        <v>443</v>
      </c>
      <c r="D15" s="1"/>
      <c r="E15" s="1"/>
    </row>
    <row r="16" spans="1:12" ht="15.5">
      <c r="A16" s="1"/>
      <c r="B16" s="2"/>
      <c r="C16" s="1" t="s">
        <v>444</v>
      </c>
      <c r="D16" s="1"/>
      <c r="E16" s="1"/>
    </row>
    <row r="17" spans="1:12" ht="15.5">
      <c r="A17" s="710"/>
      <c r="B17" s="711" t="s">
        <v>119</v>
      </c>
      <c r="C17" s="712" t="s">
        <v>65</v>
      </c>
      <c r="D17" s="712"/>
      <c r="E17" s="712"/>
      <c r="F17" s="713"/>
      <c r="G17" s="713"/>
      <c r="H17" s="713"/>
      <c r="I17" s="713"/>
      <c r="J17" s="713"/>
      <c r="K17" s="713"/>
      <c r="L17" s="713"/>
    </row>
    <row r="18" spans="1:12" ht="16" thickBot="1">
      <c r="A18" s="1"/>
      <c r="B18" s="2"/>
      <c r="C18" s="198" t="s">
        <v>66</v>
      </c>
      <c r="D18" s="198"/>
      <c r="E18" s="198"/>
      <c r="F18" s="708"/>
      <c r="G18" s="708"/>
      <c r="H18" s="708"/>
      <c r="I18" s="708"/>
      <c r="J18" s="708"/>
      <c r="K18" s="708"/>
      <c r="L18" s="708"/>
    </row>
    <row r="19" spans="1:12" ht="15.5">
      <c r="A19" s="714"/>
      <c r="B19" s="709" t="s">
        <v>606</v>
      </c>
      <c r="C19" s="1" t="s">
        <v>735</v>
      </c>
      <c r="D19" s="1"/>
      <c r="E19" s="1"/>
    </row>
    <row r="20" spans="1:12" ht="15.5">
      <c r="A20" s="1"/>
      <c r="B20" s="2"/>
      <c r="C20" s="1" t="s">
        <v>736</v>
      </c>
      <c r="D20" s="1"/>
      <c r="E20" s="1"/>
    </row>
    <row r="21" spans="1:12" ht="16" thickBot="1">
      <c r="A21" s="198"/>
      <c r="B21" s="707"/>
      <c r="C21" s="198" t="s">
        <v>445</v>
      </c>
      <c r="D21" s="198"/>
      <c r="E21" s="198"/>
      <c r="F21" s="708"/>
      <c r="G21" s="708"/>
      <c r="H21" s="708"/>
      <c r="I21" s="708"/>
      <c r="J21" s="708"/>
      <c r="K21" s="708"/>
      <c r="L21" s="708"/>
    </row>
    <row r="22" spans="1:12" ht="15.5">
      <c r="A22" s="714"/>
      <c r="B22" s="709" t="s">
        <v>607</v>
      </c>
      <c r="C22" s="1" t="s">
        <v>741</v>
      </c>
      <c r="D22" s="1"/>
      <c r="E22" s="1"/>
    </row>
    <row r="23" spans="1:12" ht="16" thickBot="1">
      <c r="A23" s="198"/>
      <c r="B23" s="707"/>
      <c r="C23" s="1" t="s">
        <v>742</v>
      </c>
      <c r="D23" s="198"/>
      <c r="E23" s="198"/>
      <c r="F23" s="708"/>
      <c r="G23" s="708"/>
      <c r="H23" s="708"/>
      <c r="I23" s="708"/>
      <c r="J23" s="708"/>
      <c r="K23" s="708"/>
      <c r="L23" s="708"/>
    </row>
    <row r="24" spans="1:12" ht="15.5">
      <c r="A24" s="714"/>
      <c r="B24" s="709" t="s">
        <v>615</v>
      </c>
      <c r="C24" s="25" t="s">
        <v>731</v>
      </c>
      <c r="D24" s="25"/>
      <c r="E24" s="25"/>
      <c r="F24" s="715"/>
      <c r="G24" s="715"/>
      <c r="H24" s="715"/>
      <c r="I24" s="715"/>
      <c r="J24" s="715"/>
      <c r="K24" s="715"/>
      <c r="L24" s="715"/>
    </row>
    <row r="25" spans="1:12" ht="16" thickBot="1">
      <c r="A25" s="198"/>
      <c r="B25" s="707"/>
      <c r="C25" s="198" t="s">
        <v>801</v>
      </c>
      <c r="D25" s="198"/>
      <c r="E25" s="198"/>
      <c r="F25" s="708"/>
      <c r="G25" s="708"/>
      <c r="H25" s="708"/>
      <c r="I25" s="708"/>
      <c r="J25" s="708"/>
      <c r="K25" s="708"/>
      <c r="L25" s="708"/>
    </row>
    <row r="26" spans="1:12" ht="15.5">
      <c r="A26" s="1"/>
      <c r="B26" s="2"/>
      <c r="C26" s="1"/>
      <c r="D26" s="1"/>
      <c r="E26" s="1"/>
    </row>
    <row r="27" spans="1:12" ht="15.5">
      <c r="A27" s="1"/>
      <c r="B27" s="1"/>
      <c r="C27" s="1"/>
      <c r="D27" s="1"/>
      <c r="E27" s="1"/>
    </row>
    <row r="28" spans="1:12" ht="15.5">
      <c r="A28" s="9"/>
      <c r="B28" s="9"/>
      <c r="C28" s="9" t="s">
        <v>162</v>
      </c>
      <c r="D28" s="1"/>
      <c r="E28" s="1"/>
    </row>
    <row r="29" spans="1:12" ht="15.5">
      <c r="A29" s="9"/>
      <c r="B29" s="9"/>
      <c r="C29" s="9" t="s">
        <v>163</v>
      </c>
      <c r="D29" s="1"/>
      <c r="E29" s="1"/>
    </row>
    <row r="30" spans="1:12" ht="15.5">
      <c r="A30" s="1"/>
      <c r="B30" s="1"/>
      <c r="C30" s="1"/>
      <c r="D30" s="1"/>
      <c r="E30" s="1"/>
    </row>
    <row r="31" spans="1:12" ht="15.5">
      <c r="A31" s="1"/>
      <c r="B31" s="1"/>
      <c r="C31" s="1"/>
      <c r="D31" s="7" t="s">
        <v>82</v>
      </c>
      <c r="E31" s="27"/>
      <c r="F31" s="27"/>
      <c r="G31" s="27"/>
      <c r="H31" s="27"/>
      <c r="I31" s="27"/>
    </row>
    <row r="32" spans="1:12" ht="15.5">
      <c r="A32" s="1"/>
      <c r="B32" s="1"/>
      <c r="C32" s="1"/>
      <c r="D32" s="7" t="s">
        <v>164</v>
      </c>
      <c r="E32" s="16"/>
      <c r="F32" s="16"/>
      <c r="G32" s="16"/>
      <c r="H32" s="16"/>
      <c r="I32" s="16"/>
    </row>
    <row r="33" spans="1:9" ht="15.5">
      <c r="A33" s="1"/>
      <c r="B33" s="1"/>
      <c r="C33" s="1"/>
      <c r="D33" s="7" t="s">
        <v>165</v>
      </c>
      <c r="E33" s="16"/>
      <c r="F33" s="16"/>
      <c r="G33" s="16"/>
      <c r="H33" s="16"/>
      <c r="I33" s="16"/>
    </row>
    <row r="34" spans="1:9" ht="15.5">
      <c r="A34" s="1"/>
      <c r="B34" s="1"/>
      <c r="C34" s="1"/>
      <c r="D34" s="7" t="s">
        <v>706</v>
      </c>
      <c r="E34" s="28"/>
      <c r="F34" s="28"/>
      <c r="G34" s="28"/>
      <c r="H34" s="28"/>
      <c r="I34" s="28"/>
    </row>
  </sheetData>
  <sheetProtection algorithmName="SHA-512" hashValue="y16MqPt8i+axzSHmZsCdztq7bIjpHjljG226jAHIHCPXz0n3boc6rk3zx5n+mcwMMSzigZYM9PvYr2N04ghTYw==" saltValue="nIXEZSRmq1rTGV63t1lKFA==" spinCount="100000" sheet="1" objects="1" scenarios="1"/>
  <protectedRanges>
    <protectedRange sqref="A10 A14 A17 A19 A22 A24 E31 E32 E33 E34" name="Range1"/>
  </protectedRanges>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Y60"/>
  <sheetViews>
    <sheetView view="pageBreakPreview" zoomScale="85" zoomScaleNormal="75" zoomScaleSheetLayoutView="85" workbookViewId="0">
      <selection activeCell="Q35" sqref="Q35"/>
    </sheetView>
  </sheetViews>
  <sheetFormatPr defaultColWidth="9.1796875" defaultRowHeight="15.5"/>
  <cols>
    <col min="1" max="1" width="3.54296875" style="599" customWidth="1"/>
    <col min="2" max="2" width="9.1796875" style="599"/>
    <col min="3" max="4" width="9.81640625" style="599" customWidth="1"/>
    <col min="5" max="5" width="8.1796875" style="599" customWidth="1"/>
    <col min="6" max="6" width="3.1796875" style="599" customWidth="1"/>
    <col min="7" max="14" width="11.1796875" style="599" customWidth="1"/>
    <col min="15" max="16384" width="9.1796875" style="599"/>
  </cols>
  <sheetData>
    <row r="1" spans="1:25" s="1" customFormat="1">
      <c r="A1" s="8" t="s">
        <v>18</v>
      </c>
      <c r="B1" s="8"/>
      <c r="C1" s="8"/>
      <c r="D1" s="8"/>
      <c r="E1" s="8"/>
      <c r="F1" s="8"/>
      <c r="G1" s="8"/>
      <c r="H1" s="8"/>
      <c r="I1" s="8"/>
      <c r="K1" s="821" t="s">
        <v>718</v>
      </c>
      <c r="L1" s="822"/>
      <c r="M1" s="822"/>
      <c r="N1" s="822"/>
    </row>
    <row r="2" spans="1:25" s="1" customFormat="1">
      <c r="A2" s="8" t="s">
        <v>19</v>
      </c>
      <c r="B2" s="8"/>
      <c r="C2" s="8"/>
      <c r="D2" s="8"/>
      <c r="E2" s="8"/>
      <c r="F2" s="8"/>
      <c r="G2" s="8"/>
      <c r="H2" s="8"/>
      <c r="I2" s="8"/>
      <c r="K2" s="823" t="s">
        <v>719</v>
      </c>
      <c r="L2" s="822"/>
      <c r="M2" s="822"/>
      <c r="N2" s="822"/>
    </row>
    <row r="3" spans="1:25" s="1" customFormat="1">
      <c r="A3" s="11" t="str">
        <f>'F(a)'!N8</f>
        <v>FY 2023-24</v>
      </c>
      <c r="B3" s="87"/>
      <c r="C3" s="87"/>
      <c r="D3" s="87"/>
      <c r="E3" s="87"/>
      <c r="F3" s="87"/>
      <c r="G3" s="87"/>
      <c r="H3" s="87"/>
      <c r="I3" s="87"/>
      <c r="K3" s="824" t="s">
        <v>717</v>
      </c>
      <c r="L3" s="822"/>
      <c r="M3" s="822"/>
      <c r="N3" s="822"/>
    </row>
    <row r="4" spans="1:25" s="1" customFormat="1">
      <c r="A4" s="462" t="str">
        <f>"Submittal Date: "&amp;'A(a)'!$D$28</f>
        <v xml:space="preserve">Submittal Date: </v>
      </c>
      <c r="K4" s="828" t="str">
        <f>"Operator: "&amp;'A(a)'!$D$8</f>
        <v xml:space="preserve">Operator: </v>
      </c>
      <c r="L4" s="822"/>
      <c r="M4" s="822"/>
      <c r="N4" s="822"/>
      <c r="Q4" s="5"/>
      <c r="R4" s="23"/>
    </row>
    <row r="5" spans="1:25" ht="9.75" customHeight="1">
      <c r="A5" s="598"/>
      <c r="B5" s="598"/>
      <c r="C5" s="598"/>
      <c r="D5" s="598"/>
      <c r="E5" s="598"/>
      <c r="F5" s="598"/>
      <c r="G5" s="598"/>
      <c r="H5" s="598"/>
      <c r="I5" s="598"/>
      <c r="J5" s="598"/>
      <c r="K5" s="598"/>
      <c r="L5" s="598"/>
      <c r="M5" s="598"/>
      <c r="N5" s="598"/>
      <c r="O5" s="598"/>
      <c r="P5" s="598"/>
    </row>
    <row r="6" spans="1:25">
      <c r="A6" s="600" t="s">
        <v>603</v>
      </c>
      <c r="C6" s="464" t="s">
        <v>20</v>
      </c>
      <c r="D6" s="825"/>
      <c r="E6" s="826"/>
      <c r="F6" s="826"/>
      <c r="G6" s="826"/>
      <c r="H6" s="826"/>
      <c r="I6" s="826"/>
      <c r="J6" s="826"/>
      <c r="K6" s="826"/>
      <c r="L6" s="826"/>
      <c r="M6" s="826"/>
      <c r="N6" s="827"/>
      <c r="O6" s="598"/>
      <c r="P6" s="598"/>
    </row>
    <row r="7" spans="1:25">
      <c r="A7" s="600" t="s">
        <v>795</v>
      </c>
      <c r="B7" s="485" t="s">
        <v>794</v>
      </c>
      <c r="D7"/>
      <c r="E7"/>
      <c r="F7"/>
      <c r="G7"/>
      <c r="H7"/>
      <c r="I7" s="8" t="s">
        <v>796</v>
      </c>
      <c r="J7"/>
      <c r="K7"/>
      <c r="L7"/>
      <c r="M7"/>
      <c r="N7"/>
      <c r="O7" s="598"/>
      <c r="P7" s="598"/>
    </row>
    <row r="8" spans="1:25" ht="40.9" customHeight="1">
      <c r="A8" s="601"/>
      <c r="B8" s="814" t="s">
        <v>793</v>
      </c>
      <c r="C8" s="815"/>
      <c r="D8" s="815"/>
      <c r="E8" s="815"/>
      <c r="F8" s="815"/>
      <c r="G8" s="815"/>
      <c r="H8" s="219"/>
      <c r="I8" s="816" t="s">
        <v>797</v>
      </c>
      <c r="J8" s="817"/>
      <c r="K8" s="817"/>
      <c r="L8" s="817"/>
      <c r="M8" s="817"/>
      <c r="N8" s="817"/>
      <c r="O8" s="598"/>
      <c r="P8" s="598"/>
    </row>
    <row r="9" spans="1:25">
      <c r="B9" s="818"/>
      <c r="C9" s="819"/>
      <c r="D9" s="819"/>
      <c r="E9" s="819"/>
      <c r="F9" s="819"/>
      <c r="G9" s="819"/>
      <c r="I9" s="818"/>
      <c r="J9" s="820"/>
      <c r="K9" s="820"/>
      <c r="L9" s="820"/>
      <c r="M9" s="820"/>
      <c r="N9" s="820"/>
      <c r="O9" s="602"/>
      <c r="P9" s="598"/>
    </row>
    <row r="10" spans="1:25">
      <c r="A10" s="600"/>
      <c r="B10" s="819"/>
      <c r="C10" s="819"/>
      <c r="D10" s="819"/>
      <c r="E10" s="819"/>
      <c r="F10" s="819"/>
      <c r="G10" s="819"/>
      <c r="I10" s="820"/>
      <c r="J10" s="820"/>
      <c r="K10" s="820"/>
      <c r="L10" s="820"/>
      <c r="M10" s="820"/>
      <c r="N10" s="820"/>
      <c r="O10" s="598"/>
      <c r="P10" s="598"/>
    </row>
    <row r="11" spans="1:25">
      <c r="A11" s="601"/>
      <c r="B11" s="819"/>
      <c r="C11" s="819"/>
      <c r="D11" s="819"/>
      <c r="E11" s="819"/>
      <c r="F11" s="819"/>
      <c r="G11" s="819"/>
      <c r="I11" s="820"/>
      <c r="J11" s="820"/>
      <c r="K11" s="820"/>
      <c r="L11" s="820"/>
      <c r="M11" s="820"/>
      <c r="N11" s="820"/>
      <c r="O11" s="805"/>
      <c r="P11" s="806"/>
      <c r="Q11" s="806"/>
      <c r="R11" s="806"/>
      <c r="S11" s="806"/>
      <c r="T11" s="806"/>
      <c r="U11" s="806"/>
      <c r="V11" s="806"/>
      <c r="W11" s="806"/>
      <c r="X11" s="806"/>
      <c r="Y11" s="807"/>
    </row>
    <row r="12" spans="1:25">
      <c r="A12" s="601"/>
      <c r="B12" s="819"/>
      <c r="C12" s="819"/>
      <c r="D12" s="819"/>
      <c r="E12" s="819"/>
      <c r="F12" s="819"/>
      <c r="G12" s="819"/>
      <c r="I12" s="820"/>
      <c r="J12" s="820"/>
      <c r="K12" s="820"/>
      <c r="L12" s="820"/>
      <c r="M12" s="820"/>
      <c r="N12" s="820"/>
      <c r="O12" s="808"/>
      <c r="P12" s="809"/>
      <c r="Q12" s="809"/>
      <c r="R12" s="809"/>
      <c r="S12" s="809"/>
      <c r="T12" s="809"/>
      <c r="U12" s="809"/>
      <c r="V12" s="809"/>
      <c r="W12" s="809"/>
      <c r="X12" s="809"/>
      <c r="Y12" s="810"/>
    </row>
    <row r="13" spans="1:25">
      <c r="A13" s="601"/>
      <c r="B13" s="819"/>
      <c r="C13" s="819"/>
      <c r="D13" s="819"/>
      <c r="E13" s="819"/>
      <c r="F13" s="819"/>
      <c r="G13" s="819"/>
      <c r="I13" s="820"/>
      <c r="J13" s="820"/>
      <c r="K13" s="820"/>
      <c r="L13" s="820"/>
      <c r="M13" s="820"/>
      <c r="N13" s="820"/>
      <c r="O13" s="808"/>
      <c r="P13" s="809"/>
      <c r="Q13" s="809"/>
      <c r="R13" s="809"/>
      <c r="S13" s="809"/>
      <c r="T13" s="809"/>
      <c r="U13" s="809"/>
      <c r="V13" s="809"/>
      <c r="W13" s="809"/>
      <c r="X13" s="809"/>
      <c r="Y13" s="810"/>
    </row>
    <row r="14" spans="1:25">
      <c r="A14" s="601"/>
      <c r="B14" s="819"/>
      <c r="C14" s="819"/>
      <c r="D14" s="819"/>
      <c r="E14" s="819"/>
      <c r="F14" s="819"/>
      <c r="G14" s="819"/>
      <c r="H14" s="603"/>
      <c r="I14" s="820"/>
      <c r="J14" s="820"/>
      <c r="K14" s="820"/>
      <c r="L14" s="820"/>
      <c r="M14" s="820"/>
      <c r="N14" s="820"/>
      <c r="O14" s="808"/>
      <c r="P14" s="809"/>
      <c r="Q14" s="809"/>
      <c r="R14" s="809"/>
      <c r="S14" s="809"/>
      <c r="T14" s="809"/>
      <c r="U14" s="809"/>
      <c r="V14" s="809"/>
      <c r="W14" s="809"/>
      <c r="X14" s="809"/>
      <c r="Y14" s="810"/>
    </row>
    <row r="15" spans="1:25">
      <c r="A15" s="600" t="s">
        <v>606</v>
      </c>
      <c r="B15" s="485" t="s">
        <v>21</v>
      </c>
      <c r="C15" s="598"/>
      <c r="D15" s="598"/>
      <c r="E15" s="598"/>
      <c r="F15" s="598"/>
      <c r="G15" s="598"/>
      <c r="H15" s="598"/>
      <c r="I15" s="598"/>
      <c r="J15" s="598"/>
      <c r="K15" s="485" t="s">
        <v>22</v>
      </c>
      <c r="L15" s="598"/>
      <c r="M15" s="598"/>
      <c r="N15" s="598"/>
      <c r="O15" s="811"/>
      <c r="P15" s="812"/>
      <c r="Q15" s="812"/>
      <c r="R15" s="812"/>
      <c r="S15" s="812"/>
      <c r="T15" s="812"/>
      <c r="U15" s="812"/>
      <c r="V15" s="812"/>
      <c r="W15" s="812"/>
      <c r="X15" s="812"/>
      <c r="Y15" s="813"/>
    </row>
    <row r="16" spans="1:25">
      <c r="B16"/>
      <c r="C16" s="604"/>
      <c r="D16" s="844" t="s">
        <v>23</v>
      </c>
      <c r="E16" s="845"/>
      <c r="F16" s="846"/>
      <c r="G16" s="844" t="s">
        <v>24</v>
      </c>
      <c r="H16" s="846"/>
      <c r="I16" s="847" t="s">
        <v>25</v>
      </c>
      <c r="J16" s="598"/>
      <c r="K16" s="849"/>
      <c r="L16" s="850"/>
      <c r="M16" s="850"/>
      <c r="N16" s="851"/>
      <c r="O16" s="598"/>
    </row>
    <row r="17" spans="1:17" ht="15.75" customHeight="1">
      <c r="A17" s="606"/>
      <c r="B17"/>
      <c r="C17" s="607" t="s">
        <v>26</v>
      </c>
      <c r="D17" s="627" t="s">
        <v>27</v>
      </c>
      <c r="E17" s="858" t="s">
        <v>28</v>
      </c>
      <c r="F17" s="859"/>
      <c r="G17" s="628" t="s">
        <v>27</v>
      </c>
      <c r="H17" s="608" t="s">
        <v>28</v>
      </c>
      <c r="I17" s="848"/>
      <c r="J17" s="605"/>
      <c r="K17" s="852"/>
      <c r="L17" s="853"/>
      <c r="M17" s="853"/>
      <c r="N17" s="854"/>
    </row>
    <row r="18" spans="1:17">
      <c r="A18" s="606" t="s">
        <v>29</v>
      </c>
      <c r="B18" s="609" t="s">
        <v>30</v>
      </c>
      <c r="C18" s="630" t="s">
        <v>11</v>
      </c>
      <c r="D18" s="631" t="s">
        <v>11</v>
      </c>
      <c r="E18" s="825" t="s">
        <v>11</v>
      </c>
      <c r="F18" s="827"/>
      <c r="G18" s="632" t="s">
        <v>11</v>
      </c>
      <c r="H18" s="630" t="s">
        <v>11</v>
      </c>
      <c r="I18" s="630" t="s">
        <v>11</v>
      </c>
      <c r="J18" s="605"/>
      <c r="K18" s="852"/>
      <c r="L18" s="853"/>
      <c r="M18" s="853"/>
      <c r="N18" s="854"/>
    </row>
    <row r="19" spans="1:17">
      <c r="A19" s="606" t="s">
        <v>31</v>
      </c>
      <c r="B19" s="609" t="s">
        <v>32</v>
      </c>
      <c r="C19" s="630" t="s">
        <v>11</v>
      </c>
      <c r="D19" s="633" t="s">
        <v>11</v>
      </c>
      <c r="E19" s="860"/>
      <c r="F19" s="861"/>
      <c r="G19" s="634" t="s">
        <v>11</v>
      </c>
      <c r="H19" s="635"/>
      <c r="I19" s="630" t="s">
        <v>11</v>
      </c>
      <c r="J19"/>
      <c r="K19" s="852"/>
      <c r="L19" s="853"/>
      <c r="M19" s="853"/>
      <c r="N19" s="854"/>
    </row>
    <row r="20" spans="1:17">
      <c r="A20" s="606" t="s">
        <v>33</v>
      </c>
      <c r="B20" s="609" t="s">
        <v>34</v>
      </c>
      <c r="C20" s="630" t="s">
        <v>11</v>
      </c>
      <c r="D20" s="633" t="s">
        <v>11</v>
      </c>
      <c r="E20" s="634"/>
      <c r="F20" s="635"/>
      <c r="G20" s="633" t="s">
        <v>11</v>
      </c>
      <c r="H20" s="635"/>
      <c r="I20" s="630" t="s">
        <v>11</v>
      </c>
      <c r="J20"/>
      <c r="K20" s="852"/>
      <c r="L20" s="853"/>
      <c r="M20" s="853"/>
      <c r="N20" s="854"/>
    </row>
    <row r="21" spans="1:17">
      <c r="J21"/>
      <c r="K21" s="852"/>
      <c r="L21" s="853"/>
      <c r="M21" s="853"/>
      <c r="N21" s="854"/>
    </row>
    <row r="22" spans="1:17">
      <c r="A22" s="601" t="s">
        <v>615</v>
      </c>
      <c r="B22" s="419" t="s">
        <v>35</v>
      </c>
      <c r="C22" s="611"/>
      <c r="D22" s="611"/>
      <c r="G22" s="689" t="s">
        <v>36</v>
      </c>
      <c r="H22" s="636"/>
      <c r="J22"/>
      <c r="K22" s="852"/>
      <c r="L22" s="853"/>
      <c r="M22" s="853"/>
      <c r="N22" s="854"/>
    </row>
    <row r="23" spans="1:17">
      <c r="A23" s="614"/>
      <c r="B23" s="611"/>
      <c r="C23" s="611"/>
      <c r="D23" s="611"/>
      <c r="G23" s="689" t="s">
        <v>37</v>
      </c>
      <c r="H23" s="636"/>
      <c r="J23" s="611"/>
      <c r="K23" s="852"/>
      <c r="L23" s="853"/>
      <c r="M23" s="853"/>
      <c r="N23" s="854"/>
      <c r="O23" s="611"/>
    </row>
    <row r="24" spans="1:17">
      <c r="A24" s="614"/>
      <c r="B24" s="611"/>
      <c r="C24" s="611"/>
      <c r="D24" s="611"/>
      <c r="F24" s="685"/>
      <c r="G24" s="686"/>
      <c r="H24" s="687"/>
      <c r="I24" s="611"/>
      <c r="J24" s="611"/>
      <c r="K24" s="852"/>
      <c r="L24" s="853"/>
      <c r="M24" s="853"/>
      <c r="N24" s="854"/>
      <c r="O24" s="611"/>
    </row>
    <row r="25" spans="1:17">
      <c r="A25" s="601" t="s">
        <v>617</v>
      </c>
      <c r="B25" s="688" t="s">
        <v>195</v>
      </c>
      <c r="G25" s="689" t="s">
        <v>196</v>
      </c>
      <c r="H25" s="636"/>
      <c r="J25" s="611"/>
      <c r="K25" s="855"/>
      <c r="L25" s="856"/>
      <c r="M25" s="856"/>
      <c r="N25" s="857"/>
      <c r="O25" s="612"/>
    </row>
    <row r="26" spans="1:17">
      <c r="G26" s="689" t="s">
        <v>197</v>
      </c>
      <c r="H26" s="636"/>
      <c r="J26" s="611"/>
      <c r="O26" s="612"/>
      <c r="P26" s="612"/>
      <c r="Q26" s="613"/>
    </row>
    <row r="27" spans="1:17">
      <c r="A27" s="614"/>
      <c r="B27" s="611"/>
      <c r="C27" s="611"/>
      <c r="D27" s="611"/>
      <c r="E27" s="611"/>
      <c r="F27" s="611"/>
      <c r="G27" s="615"/>
      <c r="H27" s="611"/>
      <c r="I27" s="611"/>
      <c r="J27" s="611"/>
      <c r="K27" s="611"/>
      <c r="L27" s="612"/>
      <c r="M27" s="612"/>
      <c r="N27" s="612"/>
      <c r="O27" s="612"/>
      <c r="P27" s="612"/>
      <c r="Q27" s="613"/>
    </row>
    <row r="28" spans="1:17">
      <c r="A28" s="601" t="s">
        <v>14</v>
      </c>
      <c r="B28" s="419" t="s">
        <v>516</v>
      </c>
      <c r="C28" s="611"/>
      <c r="D28" s="611"/>
      <c r="E28" s="611"/>
      <c r="F28" s="658" t="s">
        <v>29</v>
      </c>
      <c r="G28" s="866"/>
      <c r="H28" s="867"/>
      <c r="I28" s="867"/>
      <c r="J28" s="868"/>
      <c r="K28" s="659" t="s">
        <v>31</v>
      </c>
      <c r="L28" s="866"/>
      <c r="M28" s="867"/>
      <c r="N28" s="868"/>
      <c r="O28" s="612"/>
      <c r="P28" s="612"/>
      <c r="Q28" s="613"/>
    </row>
    <row r="29" spans="1:17">
      <c r="A29" s="614"/>
      <c r="B29" s="611"/>
      <c r="C29" s="611"/>
      <c r="D29" s="611"/>
      <c r="E29" s="611"/>
      <c r="F29"/>
      <c r="G29" s="869"/>
      <c r="H29" s="870"/>
      <c r="I29" s="870"/>
      <c r="J29" s="871"/>
      <c r="K29" s="464" t="s">
        <v>706</v>
      </c>
      <c r="L29" s="869"/>
      <c r="M29" s="870"/>
      <c r="N29" s="871"/>
      <c r="O29" s="612"/>
      <c r="P29" s="612"/>
      <c r="Q29" s="613"/>
    </row>
    <row r="30" spans="1:17">
      <c r="A30" s="614"/>
      <c r="B30" s="611"/>
      <c r="C30" s="611"/>
      <c r="D30" s="611"/>
      <c r="E30" s="611"/>
      <c r="F30" s="611"/>
      <c r="G30" s="629"/>
      <c r="H30" s="611"/>
      <c r="I30" s="611"/>
      <c r="J30" s="611"/>
      <c r="K30" s="611"/>
      <c r="L30" s="612"/>
      <c r="M30" s="612"/>
      <c r="N30" s="612"/>
      <c r="O30" s="612"/>
      <c r="P30" s="612"/>
      <c r="Q30" s="613"/>
    </row>
    <row r="31" spans="1:17" ht="16" thickBot="1">
      <c r="A31" s="600" t="s">
        <v>126</v>
      </c>
      <c r="B31" s="8" t="s">
        <v>38</v>
      </c>
      <c r="C31" s="616"/>
      <c r="D31" s="616"/>
      <c r="E31" s="616"/>
      <c r="F31" s="616"/>
      <c r="G31" s="29">
        <v>1</v>
      </c>
      <c r="H31" s="29">
        <v>2</v>
      </c>
      <c r="I31" s="29">
        <v>3</v>
      </c>
      <c r="J31" s="29">
        <v>4</v>
      </c>
      <c r="K31" s="29">
        <v>5</v>
      </c>
      <c r="L31" s="29">
        <v>6</v>
      </c>
      <c r="M31" s="29">
        <v>7</v>
      </c>
      <c r="N31" s="29">
        <v>8</v>
      </c>
      <c r="O31" s="617"/>
      <c r="P31" s="617"/>
      <c r="Q31" s="613"/>
    </row>
    <row r="32" spans="1:17" ht="61.5" customHeight="1" thickBot="1">
      <c r="A32" s="610"/>
      <c r="B32" s="872"/>
      <c r="C32" s="873"/>
      <c r="D32" s="873"/>
      <c r="E32" s="873"/>
      <c r="F32" s="874"/>
      <c r="G32" s="618" t="s">
        <v>871</v>
      </c>
      <c r="H32" s="618" t="s">
        <v>872</v>
      </c>
      <c r="I32" s="618" t="s">
        <v>873</v>
      </c>
      <c r="J32" s="619" t="s">
        <v>798</v>
      </c>
      <c r="K32" s="619" t="s">
        <v>827</v>
      </c>
      <c r="L32" s="619" t="s">
        <v>874</v>
      </c>
      <c r="M32" s="619" t="s">
        <v>866</v>
      </c>
      <c r="N32" s="619" t="s">
        <v>875</v>
      </c>
    </row>
    <row r="33" spans="1:14" ht="16" thickBot="1">
      <c r="A33" s="610"/>
      <c r="B33" s="690" t="s">
        <v>39</v>
      </c>
      <c r="C33" s="691"/>
      <c r="D33" s="691"/>
      <c r="E33" s="691"/>
      <c r="F33" s="691"/>
      <c r="G33" s="692" t="s">
        <v>11</v>
      </c>
      <c r="H33" s="692"/>
      <c r="I33" s="693"/>
      <c r="J33" s="693"/>
      <c r="K33" s="693"/>
      <c r="L33" s="693"/>
      <c r="M33" s="693"/>
      <c r="N33" s="694"/>
    </row>
    <row r="34" spans="1:14" ht="16" thickBot="1">
      <c r="A34" s="610" t="s">
        <v>29</v>
      </c>
      <c r="B34" s="875" t="s">
        <v>40</v>
      </c>
      <c r="C34" s="876"/>
      <c r="D34" s="876"/>
      <c r="E34" s="876"/>
      <c r="F34" s="877"/>
      <c r="G34" s="700"/>
      <c r="H34" s="700"/>
      <c r="I34" s="700"/>
      <c r="J34" s="700"/>
      <c r="K34" s="700"/>
      <c r="L34" s="700"/>
      <c r="M34" s="700"/>
      <c r="N34" s="701"/>
    </row>
    <row r="35" spans="1:14" ht="16" thickTop="1">
      <c r="A35" s="610" t="s">
        <v>31</v>
      </c>
      <c r="B35" s="878" t="s">
        <v>192</v>
      </c>
      <c r="C35" s="879"/>
      <c r="D35" s="879"/>
      <c r="E35" s="879"/>
      <c r="F35" s="880"/>
      <c r="G35" s="679"/>
      <c r="H35" s="679"/>
      <c r="I35" s="679"/>
      <c r="J35" s="679"/>
      <c r="K35" s="679"/>
      <c r="L35" s="679"/>
      <c r="M35" s="679"/>
      <c r="N35" s="643"/>
    </row>
    <row r="36" spans="1:14">
      <c r="A36" s="610" t="s">
        <v>33</v>
      </c>
      <c r="B36" s="862" t="s">
        <v>604</v>
      </c>
      <c r="C36" s="842"/>
      <c r="D36" s="842"/>
      <c r="E36" s="842"/>
      <c r="F36" s="843"/>
      <c r="G36" s="640"/>
      <c r="H36" s="640"/>
      <c r="I36" s="641"/>
      <c r="J36" s="642"/>
      <c r="K36" s="642"/>
      <c r="L36" s="642"/>
      <c r="M36" s="642"/>
      <c r="N36" s="646"/>
    </row>
    <row r="37" spans="1:14">
      <c r="A37" s="610" t="s">
        <v>42</v>
      </c>
      <c r="B37" s="862" t="s">
        <v>41</v>
      </c>
      <c r="C37" s="842"/>
      <c r="D37" s="842"/>
      <c r="E37" s="842"/>
      <c r="F37" s="843"/>
      <c r="G37" s="637"/>
      <c r="H37" s="637"/>
      <c r="I37" s="644"/>
      <c r="J37" s="645"/>
      <c r="K37" s="645"/>
      <c r="L37" s="645"/>
      <c r="M37" s="645"/>
      <c r="N37" s="646"/>
    </row>
    <row r="38" spans="1:14">
      <c r="A38" s="610" t="s">
        <v>44</v>
      </c>
      <c r="B38" s="841" t="s">
        <v>43</v>
      </c>
      <c r="C38" s="842"/>
      <c r="D38" s="842"/>
      <c r="E38" s="842"/>
      <c r="F38" s="843"/>
      <c r="G38" s="638"/>
      <c r="H38" s="638"/>
      <c r="I38" s="644"/>
      <c r="J38" s="645"/>
      <c r="K38" s="645"/>
      <c r="L38" s="645"/>
      <c r="M38" s="645"/>
      <c r="N38" s="646"/>
    </row>
    <row r="39" spans="1:14" ht="16" thickBot="1">
      <c r="A39" s="610" t="s">
        <v>46</v>
      </c>
      <c r="B39" s="863" t="s">
        <v>45</v>
      </c>
      <c r="C39" s="864"/>
      <c r="D39" s="864"/>
      <c r="E39" s="864"/>
      <c r="F39" s="865"/>
      <c r="G39" s="639"/>
      <c r="H39" s="639"/>
      <c r="I39" s="641"/>
      <c r="J39" s="642"/>
      <c r="K39" s="642"/>
      <c r="L39" s="642"/>
      <c r="M39" s="642"/>
      <c r="N39" s="646"/>
    </row>
    <row r="40" spans="1:14" ht="16.5" thickTop="1" thickBot="1">
      <c r="A40" s="610" t="s">
        <v>48</v>
      </c>
      <c r="B40" s="832" t="s">
        <v>47</v>
      </c>
      <c r="C40" s="833"/>
      <c r="D40" s="833"/>
      <c r="E40" s="833"/>
      <c r="F40" s="834"/>
      <c r="G40" s="647">
        <f t="shared" ref="G40:N40" si="0">SUM(G37:G39)</f>
        <v>0</v>
      </c>
      <c r="H40" s="647">
        <f t="shared" si="0"/>
        <v>0</v>
      </c>
      <c r="I40" s="647">
        <f t="shared" si="0"/>
        <v>0</v>
      </c>
      <c r="J40" s="647">
        <f t="shared" si="0"/>
        <v>0</v>
      </c>
      <c r="K40" s="647">
        <f t="shared" si="0"/>
        <v>0</v>
      </c>
      <c r="L40" s="647">
        <f t="shared" si="0"/>
        <v>0</v>
      </c>
      <c r="M40" s="647">
        <f t="shared" si="0"/>
        <v>0</v>
      </c>
      <c r="N40" s="648">
        <f t="shared" si="0"/>
        <v>0</v>
      </c>
    </row>
    <row r="41" spans="1:14" ht="16.5" thickTop="1" thickBot="1">
      <c r="A41" s="610" t="s">
        <v>50</v>
      </c>
      <c r="B41" s="832" t="s">
        <v>49</v>
      </c>
      <c r="C41" s="833"/>
      <c r="D41" s="833"/>
      <c r="E41" s="833"/>
      <c r="F41" s="834"/>
      <c r="G41" s="647">
        <f>SUM(G36:G39)</f>
        <v>0</v>
      </c>
      <c r="H41" s="647">
        <f t="shared" ref="H41:N41" si="1">SUM(H36:H39)</f>
        <v>0</v>
      </c>
      <c r="I41" s="647">
        <f t="shared" si="1"/>
        <v>0</v>
      </c>
      <c r="J41" s="647">
        <f t="shared" si="1"/>
        <v>0</v>
      </c>
      <c r="K41" s="647">
        <f t="shared" si="1"/>
        <v>0</v>
      </c>
      <c r="L41" s="647">
        <f t="shared" si="1"/>
        <v>0</v>
      </c>
      <c r="M41" s="647">
        <f t="shared" si="1"/>
        <v>0</v>
      </c>
      <c r="N41" s="648">
        <f t="shared" si="1"/>
        <v>0</v>
      </c>
    </row>
    <row r="42" spans="1:14" ht="16.5" thickTop="1" thickBot="1">
      <c r="A42" s="610" t="s">
        <v>102</v>
      </c>
      <c r="B42" s="835" t="s">
        <v>531</v>
      </c>
      <c r="C42" s="836"/>
      <c r="D42" s="836"/>
      <c r="E42" s="836"/>
      <c r="F42" s="837"/>
      <c r="G42" s="649">
        <f>G41-G34</f>
        <v>0</v>
      </c>
      <c r="H42" s="649">
        <f t="shared" ref="H42:N42" si="2">H41-H34</f>
        <v>0</v>
      </c>
      <c r="I42" s="649">
        <f t="shared" si="2"/>
        <v>0</v>
      </c>
      <c r="J42" s="649">
        <f t="shared" si="2"/>
        <v>0</v>
      </c>
      <c r="K42" s="649">
        <f t="shared" si="2"/>
        <v>0</v>
      </c>
      <c r="L42" s="649">
        <f t="shared" si="2"/>
        <v>0</v>
      </c>
      <c r="M42" s="649">
        <f t="shared" si="2"/>
        <v>0</v>
      </c>
      <c r="N42" s="650">
        <f t="shared" si="2"/>
        <v>0</v>
      </c>
    </row>
    <row r="43" spans="1:14" ht="6.75" customHeight="1">
      <c r="A43" s="610"/>
      <c r="B43" s="620"/>
      <c r="C43" s="620"/>
      <c r="D43" s="620"/>
      <c r="E43" s="620"/>
      <c r="F43" s="620"/>
      <c r="G43" s="621"/>
      <c r="H43" s="621"/>
      <c r="I43" s="612"/>
      <c r="J43" s="612"/>
      <c r="K43" s="612"/>
      <c r="L43" s="612"/>
      <c r="M43" s="617"/>
      <c r="N43" s="613"/>
    </row>
    <row r="44" spans="1:14" ht="16" thickBot="1">
      <c r="A44" s="601" t="s">
        <v>131</v>
      </c>
      <c r="B44" s="622" t="s">
        <v>51</v>
      </c>
      <c r="C44" s="620"/>
      <c r="D44" s="620"/>
      <c r="E44" s="620"/>
      <c r="F44" s="620"/>
      <c r="G44" s="621"/>
      <c r="H44" s="621"/>
      <c r="I44" s="612"/>
      <c r="J44" s="612"/>
      <c r="K44" s="612"/>
      <c r="L44" s="612"/>
      <c r="M44" s="617"/>
      <c r="N44" s="613"/>
    </row>
    <row r="45" spans="1:14">
      <c r="A45" s="610" t="s">
        <v>29</v>
      </c>
      <c r="B45" s="838" t="s">
        <v>52</v>
      </c>
      <c r="C45" s="839"/>
      <c r="D45" s="839"/>
      <c r="E45" s="839"/>
      <c r="F45" s="840"/>
      <c r="G45" s="660"/>
      <c r="H45" s="660"/>
      <c r="I45" s="623" t="s">
        <v>11</v>
      </c>
      <c r="J45" s="623"/>
      <c r="K45" s="623"/>
      <c r="L45" s="624"/>
      <c r="M45" s="624"/>
      <c r="N45" s="661"/>
    </row>
    <row r="46" spans="1:14">
      <c r="A46" s="610" t="s">
        <v>31</v>
      </c>
      <c r="B46" s="841" t="s">
        <v>53</v>
      </c>
      <c r="C46" s="842"/>
      <c r="D46" s="842"/>
      <c r="E46" s="842"/>
      <c r="F46" s="843"/>
      <c r="G46" s="662"/>
      <c r="H46" s="662"/>
      <c r="I46" s="625"/>
      <c r="J46" s="625"/>
      <c r="K46" s="625"/>
      <c r="L46" s="625"/>
      <c r="M46" s="625"/>
      <c r="N46" s="663"/>
    </row>
    <row r="47" spans="1:14">
      <c r="A47" s="610" t="s">
        <v>33</v>
      </c>
      <c r="B47" s="841" t="s">
        <v>193</v>
      </c>
      <c r="C47" s="842"/>
      <c r="D47" s="842"/>
      <c r="E47" s="842"/>
      <c r="F47" s="843"/>
      <c r="G47" s="664"/>
      <c r="H47" s="664"/>
      <c r="I47" s="664"/>
      <c r="J47" s="664"/>
      <c r="K47" s="664"/>
      <c r="L47" s="664"/>
      <c r="M47" s="664"/>
      <c r="N47" s="664"/>
    </row>
    <row r="48" spans="1:14">
      <c r="A48" s="610" t="s">
        <v>42</v>
      </c>
      <c r="B48" s="680" t="s">
        <v>194</v>
      </c>
      <c r="C48" s="681"/>
      <c r="D48" s="681"/>
      <c r="E48" s="681"/>
      <c r="F48" s="682"/>
      <c r="G48" s="683"/>
      <c r="H48" s="683"/>
      <c r="I48" s="683"/>
      <c r="J48" s="683"/>
      <c r="K48" s="683"/>
      <c r="L48" s="683"/>
      <c r="M48" s="683"/>
      <c r="N48" s="684"/>
    </row>
    <row r="49" spans="1:14" ht="16" thickBot="1">
      <c r="A49" s="610" t="s">
        <v>44</v>
      </c>
      <c r="B49" s="829" t="s">
        <v>54</v>
      </c>
      <c r="C49" s="830"/>
      <c r="D49" s="830"/>
      <c r="E49" s="830"/>
      <c r="F49" s="831"/>
      <c r="G49" s="665"/>
      <c r="H49" s="665"/>
      <c r="I49" s="626" t="s">
        <v>11</v>
      </c>
      <c r="J49" s="626"/>
      <c r="K49" s="626"/>
      <c r="L49" s="626"/>
      <c r="M49" s="626"/>
      <c r="N49" s="666"/>
    </row>
    <row r="50" spans="1:14" ht="6.75" customHeight="1">
      <c r="A50" s="610"/>
      <c r="B50" s="530"/>
      <c r="C50" s="530"/>
      <c r="D50" s="530"/>
      <c r="E50" s="530"/>
      <c r="F50" s="530"/>
      <c r="G50" s="617"/>
      <c r="H50" s="617"/>
      <c r="I50" s="617"/>
      <c r="J50" s="617"/>
      <c r="K50" s="617"/>
      <c r="L50" s="617"/>
      <c r="M50" s="617"/>
      <c r="N50" s="613"/>
    </row>
    <row r="51" spans="1:14" ht="16" thickBot="1">
      <c r="A51" s="601" t="s">
        <v>135</v>
      </c>
      <c r="B51" s="622" t="s">
        <v>55</v>
      </c>
      <c r="C51" s="530"/>
      <c r="D51" s="530"/>
      <c r="E51" s="530"/>
      <c r="F51" s="530"/>
      <c r="G51" s="617"/>
      <c r="H51" s="617"/>
      <c r="I51" s="617"/>
      <c r="J51" s="617"/>
      <c r="K51" s="617"/>
      <c r="L51" s="617"/>
      <c r="M51" s="617"/>
      <c r="N51" s="613"/>
    </row>
    <row r="52" spans="1:14" ht="16" thickBot="1">
      <c r="A52" s="610"/>
      <c r="B52" s="695" t="s">
        <v>799</v>
      </c>
      <c r="C52" s="696"/>
      <c r="D52" s="696"/>
      <c r="E52" s="696"/>
      <c r="F52" s="696"/>
      <c r="G52" s="697"/>
      <c r="H52" s="697"/>
      <c r="I52" s="698"/>
      <c r="J52" s="698"/>
      <c r="K52" s="698"/>
      <c r="L52" s="698"/>
      <c r="M52" s="698"/>
      <c r="N52" s="699"/>
    </row>
    <row r="53" spans="1:14">
      <c r="A53" s="610" t="s">
        <v>29</v>
      </c>
      <c r="B53" s="838" t="s">
        <v>198</v>
      </c>
      <c r="C53" s="839"/>
      <c r="D53" s="839"/>
      <c r="E53" s="839"/>
      <c r="F53" s="840"/>
      <c r="G53" s="667" t="e">
        <f>G36/G34</f>
        <v>#DIV/0!</v>
      </c>
      <c r="H53" s="667" t="e">
        <f t="shared" ref="H53:N53" si="3">H36/H34</f>
        <v>#DIV/0!</v>
      </c>
      <c r="I53" s="667" t="e">
        <f t="shared" si="3"/>
        <v>#DIV/0!</v>
      </c>
      <c r="J53" s="667" t="e">
        <f t="shared" si="3"/>
        <v>#DIV/0!</v>
      </c>
      <c r="K53" s="667" t="e">
        <f t="shared" si="3"/>
        <v>#DIV/0!</v>
      </c>
      <c r="L53" s="667" t="e">
        <f t="shared" si="3"/>
        <v>#DIV/0!</v>
      </c>
      <c r="M53" s="667" t="e">
        <f t="shared" si="3"/>
        <v>#DIV/0!</v>
      </c>
      <c r="N53" s="668" t="e">
        <f t="shared" si="3"/>
        <v>#DIV/0!</v>
      </c>
    </row>
    <row r="54" spans="1:14">
      <c r="A54" s="610" t="s">
        <v>31</v>
      </c>
      <c r="B54" s="841" t="s">
        <v>56</v>
      </c>
      <c r="C54" s="842"/>
      <c r="D54" s="842"/>
      <c r="E54" s="842"/>
      <c r="F54" s="843"/>
      <c r="G54" s="651" t="e">
        <f>G45/G47</f>
        <v>#DIV/0!</v>
      </c>
      <c r="H54" s="651" t="e">
        <f t="shared" ref="H54:N54" si="4">H45/H47</f>
        <v>#DIV/0!</v>
      </c>
      <c r="I54" s="651" t="e">
        <f t="shared" si="4"/>
        <v>#VALUE!</v>
      </c>
      <c r="J54" s="651" t="e">
        <f t="shared" si="4"/>
        <v>#DIV/0!</v>
      </c>
      <c r="K54" s="651" t="e">
        <f t="shared" si="4"/>
        <v>#DIV/0!</v>
      </c>
      <c r="L54" s="651" t="e">
        <f t="shared" si="4"/>
        <v>#DIV/0!</v>
      </c>
      <c r="M54" s="651" t="e">
        <f t="shared" si="4"/>
        <v>#DIV/0!</v>
      </c>
      <c r="N54" s="652" t="e">
        <f t="shared" si="4"/>
        <v>#DIV/0!</v>
      </c>
    </row>
    <row r="55" spans="1:14">
      <c r="A55" s="610" t="s">
        <v>33</v>
      </c>
      <c r="B55" s="841" t="s">
        <v>57</v>
      </c>
      <c r="C55" s="842"/>
      <c r="D55" s="842"/>
      <c r="E55" s="842"/>
      <c r="F55" s="843"/>
      <c r="G55" s="651" t="s">
        <v>58</v>
      </c>
      <c r="H55" s="651" t="e">
        <f>(H54-G54)/G54</f>
        <v>#DIV/0!</v>
      </c>
      <c r="I55" s="651" t="e">
        <f t="shared" ref="I55:N55" si="5">(I54-H54)/H54</f>
        <v>#VALUE!</v>
      </c>
      <c r="J55" s="651" t="e">
        <f t="shared" si="5"/>
        <v>#DIV/0!</v>
      </c>
      <c r="K55" s="651" t="e">
        <f t="shared" si="5"/>
        <v>#DIV/0!</v>
      </c>
      <c r="L55" s="651" t="e">
        <f t="shared" si="5"/>
        <v>#DIV/0!</v>
      </c>
      <c r="M55" s="651" t="e">
        <f t="shared" si="5"/>
        <v>#DIV/0!</v>
      </c>
      <c r="N55" s="652" t="e">
        <f t="shared" si="5"/>
        <v>#DIV/0!</v>
      </c>
    </row>
    <row r="56" spans="1:14">
      <c r="A56" s="601" t="s">
        <v>138</v>
      </c>
      <c r="B56" s="690" t="s">
        <v>59</v>
      </c>
      <c r="C56" s="691"/>
      <c r="D56" s="691"/>
      <c r="E56" s="691"/>
      <c r="F56" s="691"/>
      <c r="G56" s="692"/>
      <c r="H56" s="692"/>
      <c r="I56" s="693"/>
      <c r="J56" s="693"/>
      <c r="K56" s="693"/>
      <c r="L56" s="693"/>
      <c r="M56" s="693"/>
      <c r="N56" s="694"/>
    </row>
    <row r="57" spans="1:14">
      <c r="A57" s="610" t="s">
        <v>29</v>
      </c>
      <c r="B57" s="841" t="s">
        <v>60</v>
      </c>
      <c r="C57" s="842"/>
      <c r="D57" s="842"/>
      <c r="E57" s="842"/>
      <c r="F57" s="843"/>
      <c r="G57" s="653" t="e">
        <f t="shared" ref="G57:N57" si="6">G34/G45</f>
        <v>#DIV/0!</v>
      </c>
      <c r="H57" s="653" t="e">
        <f t="shared" si="6"/>
        <v>#DIV/0!</v>
      </c>
      <c r="I57" s="653" t="e">
        <f t="shared" si="6"/>
        <v>#VALUE!</v>
      </c>
      <c r="J57" s="653" t="e">
        <f t="shared" si="6"/>
        <v>#DIV/0!</v>
      </c>
      <c r="K57" s="653" t="e">
        <f t="shared" si="6"/>
        <v>#DIV/0!</v>
      </c>
      <c r="L57" s="653" t="e">
        <f t="shared" si="6"/>
        <v>#DIV/0!</v>
      </c>
      <c r="M57" s="653" t="e">
        <f t="shared" si="6"/>
        <v>#DIV/0!</v>
      </c>
      <c r="N57" s="654" t="e">
        <f t="shared" si="6"/>
        <v>#DIV/0!</v>
      </c>
    </row>
    <row r="58" spans="1:14">
      <c r="A58" s="610" t="s">
        <v>31</v>
      </c>
      <c r="B58" s="841" t="s">
        <v>61</v>
      </c>
      <c r="C58" s="842"/>
      <c r="D58" s="842"/>
      <c r="E58" s="842"/>
      <c r="F58" s="843"/>
      <c r="G58" s="655" t="e">
        <f>G40/G45</f>
        <v>#DIV/0!</v>
      </c>
      <c r="H58" s="655" t="e">
        <f t="shared" ref="H58:N58" si="7">H40/H45</f>
        <v>#DIV/0!</v>
      </c>
      <c r="I58" s="655" t="e">
        <f t="shared" si="7"/>
        <v>#VALUE!</v>
      </c>
      <c r="J58" s="655" t="e">
        <f t="shared" si="7"/>
        <v>#DIV/0!</v>
      </c>
      <c r="K58" s="655" t="e">
        <f t="shared" si="7"/>
        <v>#DIV/0!</v>
      </c>
      <c r="L58" s="655" t="e">
        <f t="shared" si="7"/>
        <v>#DIV/0!</v>
      </c>
      <c r="M58" s="655" t="e">
        <f t="shared" si="7"/>
        <v>#DIV/0!</v>
      </c>
      <c r="N58" s="656" t="e">
        <f t="shared" si="7"/>
        <v>#DIV/0!</v>
      </c>
    </row>
    <row r="59" spans="1:14" ht="16" thickBot="1">
      <c r="A59" s="610" t="s">
        <v>33</v>
      </c>
      <c r="B59" s="829" t="s">
        <v>62</v>
      </c>
      <c r="C59" s="830"/>
      <c r="D59" s="830"/>
      <c r="E59" s="830"/>
      <c r="F59" s="831"/>
      <c r="G59" s="657" t="e">
        <f>G34/G47</f>
        <v>#DIV/0!</v>
      </c>
      <c r="H59" s="657" t="e">
        <f t="shared" ref="H59:N59" si="8">H34/H47</f>
        <v>#DIV/0!</v>
      </c>
      <c r="I59" s="657" t="e">
        <f t="shared" si="8"/>
        <v>#DIV/0!</v>
      </c>
      <c r="J59" s="657" t="e">
        <f t="shared" si="8"/>
        <v>#DIV/0!</v>
      </c>
      <c r="K59" s="657" t="e">
        <f t="shared" si="8"/>
        <v>#DIV/0!</v>
      </c>
      <c r="L59" s="657" t="e">
        <f t="shared" si="8"/>
        <v>#DIV/0!</v>
      </c>
      <c r="M59" s="657" t="e">
        <f t="shared" si="8"/>
        <v>#DIV/0!</v>
      </c>
      <c r="N59" s="657" t="e">
        <f t="shared" si="8"/>
        <v>#DIV/0!</v>
      </c>
    </row>
    <row r="60" spans="1:14">
      <c r="A60" s="598"/>
      <c r="B60" s="617"/>
      <c r="C60" s="617"/>
      <c r="D60" s="617"/>
      <c r="E60" s="617"/>
      <c r="F60" s="617"/>
      <c r="G60" s="617"/>
      <c r="H60" s="617"/>
      <c r="I60" s="617"/>
      <c r="J60" s="617"/>
      <c r="K60" s="617"/>
      <c r="L60" s="617"/>
      <c r="M60" s="617"/>
      <c r="N60" s="613"/>
    </row>
  </sheetData>
  <sheetProtection algorithmName="SHA-512" hashValue="4zco1ssTZmM5fC5s66aGC1mdgGVqU6SFs7+yeAEX0MhTsbK0qsCrXkoCWFnpoYc676rz6WtY15bGktH9ZdUQiQ==" saltValue="yO5+fW+HARrD+6BzbTUESQ==" spinCount="100000" sheet="1" objects="1" scenarios="1"/>
  <mergeCells count="39">
    <mergeCell ref="B37:F37"/>
    <mergeCell ref="B38:F38"/>
    <mergeCell ref="B39:F39"/>
    <mergeCell ref="B36:F36"/>
    <mergeCell ref="L28:N29"/>
    <mergeCell ref="B32:F32"/>
    <mergeCell ref="G28:J29"/>
    <mergeCell ref="B34:F34"/>
    <mergeCell ref="B35:F35"/>
    <mergeCell ref="D16:F16"/>
    <mergeCell ref="G16:H16"/>
    <mergeCell ref="I16:I17"/>
    <mergeCell ref="K16:N25"/>
    <mergeCell ref="E17:F17"/>
    <mergeCell ref="E18:F18"/>
    <mergeCell ref="E19:F19"/>
    <mergeCell ref="B59:F59"/>
    <mergeCell ref="B40:F40"/>
    <mergeCell ref="B41:F41"/>
    <mergeCell ref="B42:F42"/>
    <mergeCell ref="B45:F45"/>
    <mergeCell ref="B46:F46"/>
    <mergeCell ref="B47:F47"/>
    <mergeCell ref="B49:F49"/>
    <mergeCell ref="B55:F55"/>
    <mergeCell ref="B57:F57"/>
    <mergeCell ref="B58:F58"/>
    <mergeCell ref="B53:F53"/>
    <mergeCell ref="B54:F54"/>
    <mergeCell ref="K1:N1"/>
    <mergeCell ref="K2:N2"/>
    <mergeCell ref="K3:N3"/>
    <mergeCell ref="D6:N6"/>
    <mergeCell ref="K4:N4"/>
    <mergeCell ref="O11:Y15"/>
    <mergeCell ref="B8:G8"/>
    <mergeCell ref="I8:N8"/>
    <mergeCell ref="B9:G14"/>
    <mergeCell ref="I9:N14"/>
  </mergeCells>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drawing r:id="rId2"/>
  <legacyDrawing r:id="rId3"/>
  <controls>
    <mc:AlternateContent xmlns:mc="http://schemas.openxmlformats.org/markup-compatibility/2006">
      <mc:Choice Requires="x14">
        <control shapeId="11265" r:id="rId4" name="CheckBox1">
          <controlPr defaultSize="0" autoLine="0" r:id="rId5">
            <anchor moveWithCells="1">
              <from>
                <xdr:col>5</xdr:col>
                <xdr:colOff>0</xdr:colOff>
                <xdr:row>21</xdr:row>
                <xdr:rowOff>190500</xdr:rowOff>
              </from>
              <to>
                <xdr:col>5</xdr:col>
                <xdr:colOff>190500</xdr:colOff>
                <xdr:row>23</xdr:row>
                <xdr:rowOff>31750</xdr:rowOff>
              </to>
            </anchor>
          </controlPr>
        </control>
      </mc:Choice>
      <mc:Fallback>
        <control shapeId="11265" r:id="rId4" name="CheckBox1"/>
      </mc:Fallback>
    </mc:AlternateContent>
    <mc:AlternateContent xmlns:mc="http://schemas.openxmlformats.org/markup-compatibility/2006">
      <mc:Choice Requires="x14">
        <control shapeId="11266" r:id="rId6" name="CheckBox2">
          <controlPr defaultSize="0" autoLine="0" r:id="rId7">
            <anchor moveWithCells="1">
              <from>
                <xdr:col>5</xdr:col>
                <xdr:colOff>12700</xdr:colOff>
                <xdr:row>24</xdr:row>
                <xdr:rowOff>12700</xdr:rowOff>
              </from>
              <to>
                <xdr:col>5</xdr:col>
                <xdr:colOff>190500</xdr:colOff>
                <xdr:row>25</xdr:row>
                <xdr:rowOff>12700</xdr:rowOff>
              </to>
            </anchor>
          </controlPr>
        </control>
      </mc:Choice>
      <mc:Fallback>
        <control shapeId="11266" r:id="rId6" name="CheckBox2"/>
      </mc:Fallback>
    </mc:AlternateContent>
    <mc:AlternateContent xmlns:mc="http://schemas.openxmlformats.org/markup-compatibility/2006">
      <mc:Choice Requires="x14">
        <control shapeId="11268" r:id="rId8" name="CheckBox4">
          <controlPr autoLine="0" r:id="rId9">
            <anchor moveWithCells="1">
              <from>
                <xdr:col>5</xdr:col>
                <xdr:colOff>0</xdr:colOff>
                <xdr:row>21</xdr:row>
                <xdr:rowOff>0</xdr:rowOff>
              </from>
              <to>
                <xdr:col>5</xdr:col>
                <xdr:colOff>165100</xdr:colOff>
                <xdr:row>22</xdr:row>
                <xdr:rowOff>0</xdr:rowOff>
              </to>
            </anchor>
          </controlPr>
        </control>
      </mc:Choice>
      <mc:Fallback>
        <control shapeId="11268" r:id="rId8" name="CheckBox4"/>
      </mc:Fallback>
    </mc:AlternateContent>
    <mc:AlternateContent xmlns:mc="http://schemas.openxmlformats.org/markup-compatibility/2006">
      <mc:Choice Requires="x14">
        <control shapeId="11269" r:id="rId10" name="CheckBox5">
          <controlPr defaultSize="0" autoLine="0" r:id="rId11">
            <anchor moveWithCells="1">
              <from>
                <xdr:col>5</xdr:col>
                <xdr:colOff>12700</xdr:colOff>
                <xdr:row>25</xdr:row>
                <xdr:rowOff>31750</xdr:rowOff>
              </from>
              <to>
                <xdr:col>5</xdr:col>
                <xdr:colOff>165100</xdr:colOff>
                <xdr:row>26</xdr:row>
                <xdr:rowOff>12700</xdr:rowOff>
              </to>
            </anchor>
          </controlPr>
        </control>
      </mc:Choice>
      <mc:Fallback>
        <control shapeId="11269" r:id="rId10" name="CheckBox5"/>
      </mc:Fallback>
    </mc:AlternateContent>
    <mc:AlternateContent xmlns:mc="http://schemas.openxmlformats.org/markup-compatibility/2006">
      <mc:Choice Requires="x14">
        <control shapeId="11270" r:id="rId12" name="CheckBox3">
          <controlPr autoLine="0" r:id="rId13">
            <anchor moveWithCells="1">
              <from>
                <xdr:col>2</xdr:col>
                <xdr:colOff>603250</xdr:colOff>
                <xdr:row>35</xdr:row>
                <xdr:rowOff>31750</xdr:rowOff>
              </from>
              <to>
                <xdr:col>3</xdr:col>
                <xdr:colOff>38100</xdr:colOff>
                <xdr:row>36</xdr:row>
                <xdr:rowOff>12700</xdr:rowOff>
              </to>
            </anchor>
          </controlPr>
        </control>
      </mc:Choice>
      <mc:Fallback>
        <control shapeId="11270" r:id="rId12" name="CheckBox3"/>
      </mc:Fallback>
    </mc:AlternateContent>
    <mc:AlternateContent xmlns:mc="http://schemas.openxmlformats.org/markup-compatibility/2006">
      <mc:Choice Requires="x14">
        <control shapeId="11271" r:id="rId14" name="CheckBox6">
          <controlPr autoLine="0" r:id="rId15">
            <anchor moveWithCells="1">
              <from>
                <xdr:col>3</xdr:col>
                <xdr:colOff>603250</xdr:colOff>
                <xdr:row>35</xdr:row>
                <xdr:rowOff>184150</xdr:rowOff>
              </from>
              <to>
                <xdr:col>4</xdr:col>
                <xdr:colOff>38100</xdr:colOff>
                <xdr:row>36</xdr:row>
                <xdr:rowOff>165100</xdr:rowOff>
              </to>
            </anchor>
          </controlPr>
        </control>
      </mc:Choice>
      <mc:Fallback>
        <control shapeId="11271" r:id="rId14" name="CheckBox6"/>
      </mc:Fallback>
    </mc:AlternateContent>
  </control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FE4EE-3EFF-4CF9-9ABF-1826C1E482B3}">
  <sheetPr>
    <pageSetUpPr fitToPage="1"/>
  </sheetPr>
  <dimension ref="A1:M26"/>
  <sheetViews>
    <sheetView zoomScaleNormal="100" workbookViewId="0">
      <selection activeCell="G33" sqref="G33"/>
    </sheetView>
  </sheetViews>
  <sheetFormatPr defaultRowHeight="12.5"/>
  <cols>
    <col min="1" max="1" width="5.36328125" customWidth="1"/>
    <col min="2" max="2" width="5.1796875" customWidth="1"/>
    <col min="3" max="3" width="4.36328125" customWidth="1"/>
    <col min="4" max="4" width="5.08984375" customWidth="1"/>
    <col min="11" max="11" width="9.1796875" customWidth="1"/>
    <col min="13" max="13" width="11.7265625" customWidth="1"/>
    <col min="14" max="14" width="8.7265625" customWidth="1"/>
  </cols>
  <sheetData>
    <row r="1" spans="1:13" ht="15">
      <c r="A1" s="8" t="s">
        <v>880</v>
      </c>
      <c r="B1" s="8"/>
      <c r="C1" s="8"/>
    </row>
    <row r="2" spans="1:13" ht="15">
      <c r="A2" s="4" t="s">
        <v>882</v>
      </c>
      <c r="B2" s="4"/>
      <c r="C2" s="4"/>
    </row>
    <row r="3" spans="1:13" ht="15">
      <c r="A3" s="5" t="str">
        <f>"FY "&amp;'A(a)'!$D$27</f>
        <v>FY 2023-2024</v>
      </c>
      <c r="B3" s="5"/>
      <c r="C3" s="5"/>
    </row>
    <row r="4" spans="1:13" ht="15">
      <c r="A4" s="5" t="str">
        <f>"Submittal Date: "&amp;'A(a)'!$D$28</f>
        <v xml:space="preserve">Submittal Date: </v>
      </c>
      <c r="B4" s="5"/>
      <c r="C4" s="5"/>
    </row>
    <row r="6" spans="1:13" ht="15.5">
      <c r="D6" s="783" t="s">
        <v>877</v>
      </c>
      <c r="E6" s="782"/>
      <c r="F6" s="782"/>
      <c r="G6" s="782"/>
      <c r="H6" s="782"/>
      <c r="I6" s="782"/>
      <c r="J6" s="782"/>
      <c r="K6" s="782"/>
      <c r="L6" s="782"/>
      <c r="M6" s="782"/>
    </row>
    <row r="7" spans="1:13" ht="15.5">
      <c r="D7" s="706" t="s">
        <v>387</v>
      </c>
      <c r="E7" s="706"/>
      <c r="F7" s="706"/>
      <c r="G7" s="706"/>
      <c r="H7" s="706"/>
    </row>
    <row r="8" spans="1:13" ht="15.5">
      <c r="A8" s="784" t="s">
        <v>244</v>
      </c>
      <c r="B8" s="784" t="s">
        <v>245</v>
      </c>
      <c r="C8" s="784"/>
      <c r="D8" s="9"/>
      <c r="E8" s="9"/>
      <c r="F8" s="14"/>
      <c r="G8" s="15"/>
      <c r="H8" s="15"/>
    </row>
    <row r="9" spans="1:13" ht="15.5">
      <c r="A9" s="6"/>
      <c r="B9" s="6"/>
      <c r="C9" s="6"/>
      <c r="D9" s="12">
        <v>1</v>
      </c>
      <c r="E9" s="1" t="s">
        <v>878</v>
      </c>
      <c r="G9" s="1"/>
      <c r="H9" s="1"/>
    </row>
    <row r="10" spans="1:13" ht="15.5">
      <c r="A10" s="179"/>
      <c r="B10" s="179"/>
      <c r="C10" s="179"/>
      <c r="D10" s="2"/>
      <c r="E10" s="1"/>
      <c r="G10" s="1"/>
      <c r="H10" s="1"/>
    </row>
    <row r="11" spans="1:13" ht="15.5">
      <c r="A11" s="1"/>
      <c r="B11" s="1"/>
      <c r="C11" s="1"/>
      <c r="D11" s="2"/>
      <c r="E11" s="1"/>
      <c r="G11" s="1"/>
      <c r="H11" s="1"/>
    </row>
    <row r="12" spans="1:13">
      <c r="A12" s="784" t="s">
        <v>244</v>
      </c>
      <c r="B12" s="784" t="s">
        <v>245</v>
      </c>
      <c r="C12" s="784" t="s">
        <v>58</v>
      </c>
    </row>
    <row r="13" spans="1:13" ht="15.5">
      <c r="A13" s="6"/>
      <c r="B13" s="6"/>
      <c r="C13" s="6"/>
      <c r="D13" s="12">
        <v>2</v>
      </c>
      <c r="E13" s="1" t="s">
        <v>883</v>
      </c>
      <c r="G13" s="1"/>
      <c r="H13" s="1"/>
    </row>
    <row r="14" spans="1:13" ht="15.5">
      <c r="E14" s="1" t="s">
        <v>884</v>
      </c>
    </row>
    <row r="15" spans="1:13" ht="15.5">
      <c r="E15" s="1" t="s">
        <v>885</v>
      </c>
    </row>
    <row r="17" spans="1:11">
      <c r="E17" s="784" t="s">
        <v>879</v>
      </c>
    </row>
    <row r="18" spans="1:11">
      <c r="E18" s="784"/>
    </row>
    <row r="19" spans="1:11">
      <c r="E19" s="784"/>
    </row>
    <row r="20" spans="1:11" ht="15.5">
      <c r="A20" s="9"/>
      <c r="B20" s="9"/>
      <c r="C20" s="9"/>
      <c r="D20" s="9"/>
      <c r="E20" s="9" t="s">
        <v>162</v>
      </c>
      <c r="F20" s="1"/>
      <c r="G20" s="1"/>
    </row>
    <row r="21" spans="1:11" ht="15.5">
      <c r="A21" s="9"/>
      <c r="B21" s="9"/>
      <c r="C21" s="9"/>
      <c r="D21" s="9"/>
      <c r="E21" s="9" t="s">
        <v>163</v>
      </c>
      <c r="F21" s="1"/>
      <c r="G21" s="1"/>
    </row>
    <row r="22" spans="1:11" ht="15.5">
      <c r="A22" s="1"/>
      <c r="B22" s="1"/>
      <c r="C22" s="1"/>
      <c r="D22" s="1"/>
      <c r="E22" s="1"/>
      <c r="F22" s="1"/>
      <c r="G22" s="1"/>
    </row>
    <row r="23" spans="1:11" ht="15.5">
      <c r="A23" s="1"/>
      <c r="B23" s="1"/>
      <c r="C23" s="1"/>
      <c r="D23" s="1"/>
      <c r="E23" s="1"/>
      <c r="F23" s="7" t="s">
        <v>82</v>
      </c>
      <c r="G23" s="27"/>
      <c r="H23" s="27"/>
      <c r="I23" s="27"/>
      <c r="J23" s="27"/>
      <c r="K23" s="27"/>
    </row>
    <row r="24" spans="1:11" ht="15.5">
      <c r="A24" s="1"/>
      <c r="B24" s="1"/>
      <c r="C24" s="1"/>
      <c r="D24" s="1"/>
      <c r="E24" s="1"/>
      <c r="F24" s="7" t="s">
        <v>164</v>
      </c>
      <c r="G24" s="16"/>
      <c r="H24" s="16"/>
      <c r="I24" s="16"/>
      <c r="J24" s="16"/>
      <c r="K24" s="16"/>
    </row>
    <row r="25" spans="1:11" ht="15.5">
      <c r="A25" s="1"/>
      <c r="B25" s="1"/>
      <c r="C25" s="1"/>
      <c r="D25" s="1"/>
      <c r="E25" s="1"/>
      <c r="F25" s="7" t="s">
        <v>165</v>
      </c>
      <c r="G25" s="16"/>
      <c r="H25" s="16"/>
      <c r="I25" s="16"/>
      <c r="J25" s="16"/>
      <c r="K25" s="16"/>
    </row>
    <row r="26" spans="1:11" ht="15.5">
      <c r="A26" s="1"/>
      <c r="B26" s="1"/>
      <c r="C26" s="1"/>
      <c r="D26" s="1"/>
      <c r="E26" s="1"/>
      <c r="F26" s="7" t="s">
        <v>706</v>
      </c>
      <c r="G26" s="28"/>
      <c r="H26" s="28"/>
      <c r="I26" s="28"/>
      <c r="J26" s="28"/>
      <c r="K26" s="28"/>
    </row>
  </sheetData>
  <sheetProtection algorithmName="SHA-512" hashValue="RfJAsyS/IHkYBMU24XOzDTiWVpSkL6yxbhkyzLWHpo/+i3lmWmeX/06Id2AfsbzGfC74WvCUG9FyKddV7w+Giw==" saltValue="qGxfu4Aj1iraQc9fLajGRw==" spinCount="100000" sheet="1" objects="1" scenarios="1"/>
  <protectedRanges>
    <protectedRange sqref="G23:G26" name="Range1"/>
  </protectedRanges>
  <pageMargins left="0.7" right="0.7" top="0.75" bottom="0.75" header="0.3" footer="0.3"/>
  <pageSetup scale="82" fitToHeight="0"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C15"/>
  <sheetViews>
    <sheetView zoomScale="75" workbookViewId="0">
      <selection activeCell="J41" sqref="J41"/>
    </sheetView>
  </sheetViews>
  <sheetFormatPr defaultColWidth="8.81640625" defaultRowHeight="15.5"/>
  <cols>
    <col min="1" max="1" width="7.453125" style="1" customWidth="1"/>
    <col min="2" max="2" width="8.1796875" style="1" customWidth="1"/>
    <col min="3" max="3" width="106.81640625" style="1" customWidth="1"/>
    <col min="4" max="16384" width="8.81640625" style="1"/>
  </cols>
  <sheetData>
    <row r="1" spans="1:3">
      <c r="A1" s="11" t="s">
        <v>199</v>
      </c>
    </row>
    <row r="2" spans="1:3">
      <c r="A2" s="11" t="s">
        <v>200</v>
      </c>
    </row>
    <row r="3" spans="1:3">
      <c r="A3" s="11" t="str">
        <f>"FY "&amp;'A(a)'!$D$27</f>
        <v>FY 2023-2024</v>
      </c>
      <c r="C3" s="23" t="str">
        <f>"Operator: "&amp;'A(a)'!D8</f>
        <v xml:space="preserve">Operator: </v>
      </c>
    </row>
    <row r="4" spans="1:3">
      <c r="A4" s="11" t="str">
        <f>"Submittal Date: "&amp;IF('A(a)'!$D$28="","",'A(a)'!$D$28)</f>
        <v xml:space="preserve">Submittal Date: </v>
      </c>
      <c r="C4" s="8"/>
    </row>
    <row r="5" spans="1:3">
      <c r="A5" s="15" t="s">
        <v>226</v>
      </c>
      <c r="B5" s="15"/>
      <c r="C5" s="15"/>
    </row>
    <row r="6" spans="1:3">
      <c r="A6" s="15" t="s">
        <v>227</v>
      </c>
      <c r="B6" s="15"/>
      <c r="C6" s="15"/>
    </row>
    <row r="7" spans="1:3">
      <c r="A7" s="13" t="s">
        <v>228</v>
      </c>
      <c r="B7" s="13" t="s">
        <v>229</v>
      </c>
      <c r="C7" s="13" t="s">
        <v>230</v>
      </c>
    </row>
    <row r="8" spans="1:3" ht="42.75" customHeight="1">
      <c r="A8" s="439"/>
      <c r="B8" s="439"/>
      <c r="C8" s="399"/>
    </row>
    <row r="9" spans="1:3" ht="42.75" customHeight="1">
      <c r="A9" s="439"/>
      <c r="B9" s="439"/>
      <c r="C9" s="399"/>
    </row>
    <row r="10" spans="1:3" ht="42.75" customHeight="1">
      <c r="A10" s="439"/>
      <c r="B10" s="439"/>
      <c r="C10" s="399"/>
    </row>
    <row r="11" spans="1:3" ht="42.75" customHeight="1">
      <c r="A11" s="439"/>
      <c r="B11" s="439"/>
      <c r="C11" s="399"/>
    </row>
    <row r="12" spans="1:3" ht="42.75" customHeight="1">
      <c r="A12" s="439"/>
      <c r="B12" s="439"/>
      <c r="C12" s="399"/>
    </row>
    <row r="13" spans="1:3" ht="42.75" customHeight="1">
      <c r="A13" s="439"/>
      <c r="B13" s="439"/>
      <c r="C13" s="399"/>
    </row>
    <row r="14" spans="1:3" ht="42.75" customHeight="1">
      <c r="A14" s="439"/>
      <c r="B14" s="439"/>
      <c r="C14" s="399"/>
    </row>
    <row r="15" spans="1:3" ht="42.75" customHeight="1">
      <c r="A15" s="439"/>
      <c r="B15" s="439"/>
      <c r="C15" s="399"/>
    </row>
  </sheetData>
  <sheetProtection algorithmName="SHA-512" hashValue="4H6r35SFHKV5eDvBr8A6tCxUs2xis/7BjVFdCYM9xOFKiNDD0gKCrxTz9DAzQiQHN1J0L0HwqKcn51TmYCR7RQ==" saltValue="BeQIYue6SpzTwwvJZXiZb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45"/>
  <sheetViews>
    <sheetView zoomScaleNormal="100" workbookViewId="0">
      <pane ySplit="8" topLeftCell="A14" activePane="bottomLeft" state="frozen"/>
      <selection activeCell="J41" sqref="J41"/>
      <selection pane="bottomLeft" activeCell="B24" sqref="B24"/>
    </sheetView>
  </sheetViews>
  <sheetFormatPr defaultColWidth="9.1796875" defaultRowHeight="14"/>
  <cols>
    <col min="1" max="1" width="16.81640625" style="171" customWidth="1"/>
    <col min="2" max="2" width="66.1796875" style="171" customWidth="1"/>
    <col min="3" max="3" width="12.81640625" style="171" customWidth="1"/>
    <col min="4" max="16384" width="9.1796875" style="171"/>
  </cols>
  <sheetData>
    <row r="1" spans="1:3" ht="15.5">
      <c r="A1" s="8" t="s">
        <v>286</v>
      </c>
      <c r="B1" s="1"/>
      <c r="C1" s="2"/>
    </row>
    <row r="2" spans="1:3" ht="15.5">
      <c r="A2" s="8" t="s">
        <v>287</v>
      </c>
      <c r="B2" s="1"/>
      <c r="C2" s="2"/>
    </row>
    <row r="3" spans="1:3" ht="15.5">
      <c r="A3" s="5" t="str">
        <f>"FY "&amp;'A(a)'!$D$27</f>
        <v>FY 2023-2024</v>
      </c>
      <c r="B3" s="1"/>
      <c r="C3" s="2"/>
    </row>
    <row r="4" spans="1:3" ht="15">
      <c r="A4" s="5" t="str">
        <f>"Submittal Date: "&amp;'A(a)'!$D$28</f>
        <v xml:space="preserve">Submittal Date: </v>
      </c>
      <c r="B4" s="23"/>
      <c r="C4" s="148" t="str">
        <f>"Operator: "&amp;'A(a)'!D8</f>
        <v xml:space="preserve">Operator: </v>
      </c>
    </row>
    <row r="5" spans="1:3" ht="15">
      <c r="A5" s="5"/>
      <c r="B5" s="23"/>
      <c r="C5" s="153"/>
    </row>
    <row r="6" spans="1:3" ht="15.5">
      <c r="A6" s="34" t="s">
        <v>262</v>
      </c>
      <c r="B6" s="172"/>
      <c r="C6" s="172"/>
    </row>
    <row r="7" spans="1:3" ht="15.5">
      <c r="A7" s="34" t="s">
        <v>263</v>
      </c>
      <c r="B7" s="172"/>
      <c r="C7" s="172"/>
    </row>
    <row r="8" spans="1:3" ht="15">
      <c r="A8" s="173" t="s">
        <v>264</v>
      </c>
      <c r="B8" s="173" t="s">
        <v>265</v>
      </c>
      <c r="C8" s="173" t="s">
        <v>266</v>
      </c>
    </row>
    <row r="9" spans="1:3" ht="15.5">
      <c r="A9" s="1" t="s">
        <v>461</v>
      </c>
      <c r="B9" s="1" t="s">
        <v>335</v>
      </c>
      <c r="C9" s="6"/>
    </row>
    <row r="10" spans="1:3" ht="15.5">
      <c r="A10" s="1"/>
      <c r="B10" s="1"/>
      <c r="C10" s="2"/>
    </row>
    <row r="11" spans="1:3" ht="15.5">
      <c r="A11" s="1" t="s">
        <v>462</v>
      </c>
      <c r="B11" s="1" t="s">
        <v>460</v>
      </c>
      <c r="C11" s="174"/>
    </row>
    <row r="12" spans="1:3" ht="15.5">
      <c r="A12" s="1"/>
      <c r="B12" s="1"/>
      <c r="C12" s="1"/>
    </row>
    <row r="13" spans="1:3" ht="15.5">
      <c r="A13" s="1" t="s">
        <v>0</v>
      </c>
      <c r="B13" s="1" t="s">
        <v>2</v>
      </c>
      <c r="C13" s="6"/>
    </row>
    <row r="14" spans="1:3" ht="15.5">
      <c r="A14" s="1"/>
      <c r="B14" s="175"/>
      <c r="C14" s="1"/>
    </row>
    <row r="15" spans="1:3" ht="15.5">
      <c r="A15" s="1" t="s">
        <v>267</v>
      </c>
      <c r="B15" s="1" t="s">
        <v>463</v>
      </c>
      <c r="C15" s="6"/>
    </row>
    <row r="16" spans="1:3" ht="15.5">
      <c r="A16" s="1"/>
      <c r="B16" s="1"/>
      <c r="C16" s="1"/>
    </row>
    <row r="17" spans="1:3" ht="15.5">
      <c r="A17" s="1" t="s">
        <v>268</v>
      </c>
      <c r="B17" s="1" t="s">
        <v>487</v>
      </c>
      <c r="C17" s="6"/>
    </row>
    <row r="18" spans="1:3" ht="15.5">
      <c r="A18" s="1"/>
      <c r="B18" s="1"/>
      <c r="C18" s="1"/>
    </row>
    <row r="19" spans="1:3" ht="15.5">
      <c r="A19" s="1" t="s">
        <v>269</v>
      </c>
      <c r="B19" s="1" t="s">
        <v>482</v>
      </c>
      <c r="C19" s="6"/>
    </row>
    <row r="20" spans="1:3" ht="15.5">
      <c r="A20" s="1"/>
      <c r="B20" s="1"/>
      <c r="C20" s="1"/>
    </row>
    <row r="21" spans="1:3" ht="15.5">
      <c r="A21" s="1" t="s">
        <v>749</v>
      </c>
      <c r="B21" s="1" t="s">
        <v>490</v>
      </c>
      <c r="C21" s="6"/>
    </row>
    <row r="22" spans="1:3" ht="15.5">
      <c r="A22" s="1"/>
      <c r="B22" s="175"/>
      <c r="C22" s="1"/>
    </row>
    <row r="23" spans="1:3" ht="15.5">
      <c r="A23" s="1" t="s">
        <v>465</v>
      </c>
      <c r="B23" s="1" t="s">
        <v>270</v>
      </c>
      <c r="C23" s="6"/>
    </row>
    <row r="24" spans="1:3" ht="15.5">
      <c r="A24" s="1"/>
      <c r="B24" s="1"/>
      <c r="C24" s="1"/>
    </row>
    <row r="25" spans="1:3" ht="15.5">
      <c r="A25" s="1" t="s">
        <v>466</v>
      </c>
      <c r="B25" s="1" t="s">
        <v>271</v>
      </c>
      <c r="C25" s="6"/>
    </row>
    <row r="26" spans="1:3" ht="15.5">
      <c r="A26" s="1"/>
      <c r="B26" s="1"/>
      <c r="C26" s="1"/>
    </row>
    <row r="27" spans="1:3" ht="15.5">
      <c r="A27" s="1" t="s">
        <v>467</v>
      </c>
      <c r="B27" s="1" t="s">
        <v>272</v>
      </c>
      <c r="C27" s="6"/>
    </row>
    <row r="28" spans="1:3" ht="15.5">
      <c r="A28" s="1"/>
      <c r="B28" s="1"/>
      <c r="C28" s="1"/>
    </row>
    <row r="29" spans="1:3" ht="15.5">
      <c r="A29" s="1" t="s">
        <v>484</v>
      </c>
      <c r="B29" s="1" t="s">
        <v>208</v>
      </c>
      <c r="C29" s="6"/>
    </row>
    <row r="30" spans="1:3" ht="15.5">
      <c r="A30" s="1"/>
      <c r="B30" s="1"/>
      <c r="C30" s="1"/>
    </row>
    <row r="31" spans="1:3" ht="15.5">
      <c r="A31" s="1" t="s">
        <v>485</v>
      </c>
      <c r="B31" s="1" t="s">
        <v>489</v>
      </c>
      <c r="C31" s="6"/>
    </row>
    <row r="32" spans="1:3" ht="15.5">
      <c r="A32" s="1"/>
      <c r="B32" s="175"/>
      <c r="C32" s="2"/>
    </row>
    <row r="33" spans="1:3" ht="15.5">
      <c r="A33" s="1" t="s">
        <v>491</v>
      </c>
      <c r="B33" s="1" t="s">
        <v>336</v>
      </c>
      <c r="C33" s="174"/>
    </row>
    <row r="34" spans="1:3" ht="15.5">
      <c r="A34" s="1"/>
      <c r="B34" s="175"/>
      <c r="C34" s="1"/>
    </row>
    <row r="35" spans="1:3" ht="15.5">
      <c r="A35" s="1" t="s">
        <v>486</v>
      </c>
      <c r="B35" s="1" t="s">
        <v>492</v>
      </c>
      <c r="C35" s="6"/>
    </row>
    <row r="36" spans="1:3" ht="15.5">
      <c r="A36" s="1"/>
      <c r="B36" s="175"/>
      <c r="C36" s="1"/>
    </row>
    <row r="37" spans="1:3" ht="15.5">
      <c r="A37" s="1" t="s">
        <v>477</v>
      </c>
      <c r="B37" s="1" t="s">
        <v>478</v>
      </c>
      <c r="C37" s="174"/>
    </row>
    <row r="38" spans="1:3" ht="15.5">
      <c r="A38" s="1"/>
      <c r="B38" s="1"/>
      <c r="C38" s="440"/>
    </row>
    <row r="39" spans="1:3" ht="15.5">
      <c r="A39" s="1" t="s">
        <v>881</v>
      </c>
      <c r="B39" s="1" t="s">
        <v>882</v>
      </c>
      <c r="C39" s="174"/>
    </row>
    <row r="40" spans="1:3" ht="15.5">
      <c r="B40" s="175"/>
      <c r="C40" s="2"/>
    </row>
    <row r="41" spans="1:3" ht="15.5">
      <c r="A41" s="1" t="s">
        <v>281</v>
      </c>
      <c r="B41" s="1" t="s">
        <v>282</v>
      </c>
      <c r="C41" s="174"/>
    </row>
    <row r="42" spans="1:3" ht="15.5">
      <c r="A42" s="175"/>
      <c r="B42" s="175"/>
      <c r="C42" s="2"/>
    </row>
    <row r="44" spans="1:3" ht="15.5">
      <c r="A44" s="1"/>
      <c r="B44" s="175"/>
      <c r="C44" s="2"/>
    </row>
    <row r="45" spans="1:3" ht="15.5">
      <c r="A45" s="1"/>
      <c r="B45" s="1"/>
      <c r="C45" s="1"/>
    </row>
  </sheetData>
  <sheetProtection algorithmName="SHA-512" hashValue="bX9qqKeFnpr7qnFUcRtne+fkvDrBxYCUAmvt5Es0xqsCOojOoKXL31rOqDeUMwtzEHMX6OPYqkSmhyJjrxh91g==" saltValue="HVr9b0vqt+sk1ze45xBL9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54"/>
  <sheetViews>
    <sheetView topLeftCell="A5" zoomScaleNormal="100" zoomScaleSheetLayoutView="100" workbookViewId="0">
      <selection activeCell="D8" sqref="D8"/>
    </sheetView>
  </sheetViews>
  <sheetFormatPr defaultColWidth="9.1796875" defaultRowHeight="15.5"/>
  <cols>
    <col min="1" max="1" width="2.81640625" style="1" customWidth="1"/>
    <col min="2" max="2" width="4.1796875" style="1" customWidth="1"/>
    <col min="3" max="3" width="28.54296875" style="1" customWidth="1"/>
    <col min="4" max="4" width="34" style="1" customWidth="1"/>
    <col min="5" max="5" width="30" style="1" customWidth="1"/>
    <col min="6" max="6" width="9.81640625" customWidth="1"/>
    <col min="7" max="7" width="9.81640625" style="518" customWidth="1"/>
    <col min="8" max="9" width="9.81640625" style="56" customWidth="1"/>
    <col min="10" max="16" width="9.81640625" style="1" customWidth="1"/>
    <col min="17" max="17" width="12.1796875" style="1" customWidth="1"/>
    <col min="18" max="29" width="9.81640625" style="1" customWidth="1"/>
    <col min="30" max="16384" width="9.1796875" style="1"/>
  </cols>
  <sheetData>
    <row r="1" spans="1:17">
      <c r="A1" s="8" t="s">
        <v>201</v>
      </c>
      <c r="B1" s="8"/>
      <c r="E1"/>
      <c r="G1" s="56"/>
      <c r="Q1" s="56"/>
    </row>
    <row r="2" spans="1:17">
      <c r="A2" s="4" t="s">
        <v>335</v>
      </c>
      <c r="B2" s="4"/>
      <c r="E2"/>
      <c r="G2" s="56"/>
      <c r="Q2" s="56"/>
    </row>
    <row r="3" spans="1:17" ht="15.75" customHeight="1">
      <c r="A3" s="5" t="str">
        <f>"FY "&amp;'A(a)'!$D$27</f>
        <v>FY 2023-2024</v>
      </c>
      <c r="B3" s="5"/>
      <c r="D3" s="530"/>
      <c r="E3"/>
      <c r="G3" s="56"/>
      <c r="Q3" s="56"/>
    </row>
    <row r="4" spans="1:17" ht="15.75" customHeight="1">
      <c r="A4" s="5" t="str">
        <f>"Submittal Date: "&amp;'A(a)'!$D$28</f>
        <v xml:space="preserve">Submittal Date: </v>
      </c>
      <c r="B4" s="163"/>
      <c r="D4" s="459" t="s">
        <v>718</v>
      </c>
      <c r="E4"/>
      <c r="G4" s="56"/>
      <c r="Q4" s="5"/>
    </row>
    <row r="5" spans="1:17" ht="15.75" customHeight="1">
      <c r="A5" s="163"/>
      <c r="B5" s="163"/>
      <c r="D5" s="529" t="s">
        <v>719</v>
      </c>
      <c r="E5"/>
      <c r="G5" s="56"/>
      <c r="Q5" s="516"/>
    </row>
    <row r="6" spans="1:17" ht="15.75" customHeight="1">
      <c r="A6" s="5"/>
      <c r="B6" s="56"/>
      <c r="C6" s="56"/>
      <c r="D6" s="460" t="s">
        <v>717</v>
      </c>
      <c r="E6"/>
      <c r="G6" s="56"/>
      <c r="Q6" s="5" t="s">
        <v>334</v>
      </c>
    </row>
    <row r="7" spans="1:17">
      <c r="A7" s="56"/>
      <c r="B7" s="5" t="s">
        <v>335</v>
      </c>
      <c r="C7" s="56"/>
      <c r="D7" s="164"/>
      <c r="E7"/>
      <c r="G7" s="56"/>
      <c r="Q7" s="56" t="s">
        <v>288</v>
      </c>
    </row>
    <row r="8" spans="1:17" ht="15.75" customHeight="1">
      <c r="A8" s="56"/>
      <c r="B8" s="2">
        <v>1</v>
      </c>
      <c r="C8" s="1" t="s">
        <v>334</v>
      </c>
      <c r="D8" s="527"/>
      <c r="E8"/>
      <c r="G8" s="56"/>
      <c r="Q8" s="56" t="s">
        <v>687</v>
      </c>
    </row>
    <row r="9" spans="1:17" ht="15.75" customHeight="1">
      <c r="A9" s="56"/>
      <c r="B9" s="2">
        <v>2</v>
      </c>
      <c r="C9" s="56" t="s">
        <v>290</v>
      </c>
      <c r="D9" s="169"/>
      <c r="E9"/>
      <c r="G9" s="56"/>
      <c r="Q9" s="56" t="s">
        <v>289</v>
      </c>
    </row>
    <row r="10" spans="1:17" ht="15.75" customHeight="1">
      <c r="A10" s="56"/>
      <c r="B10" s="2">
        <v>3</v>
      </c>
      <c r="C10" s="56" t="s">
        <v>292</v>
      </c>
      <c r="D10" s="169"/>
      <c r="E10"/>
      <c r="G10" s="56"/>
      <c r="Q10" s="56" t="s">
        <v>291</v>
      </c>
    </row>
    <row r="11" spans="1:17" ht="15.75" customHeight="1">
      <c r="A11" s="56"/>
      <c r="B11" s="2">
        <v>4</v>
      </c>
      <c r="C11" s="56" t="s">
        <v>294</v>
      </c>
      <c r="D11" s="168"/>
      <c r="E11"/>
      <c r="G11" s="56"/>
      <c r="Q11" s="56" t="s">
        <v>293</v>
      </c>
    </row>
    <row r="12" spans="1:17" ht="15.75" customHeight="1">
      <c r="A12" s="56"/>
      <c r="B12" s="2">
        <v>5</v>
      </c>
      <c r="C12" s="56" t="s">
        <v>296</v>
      </c>
      <c r="D12" s="169"/>
      <c r="E12"/>
      <c r="G12" s="56"/>
      <c r="Q12" s="56" t="s">
        <v>297</v>
      </c>
    </row>
    <row r="13" spans="1:17">
      <c r="A13" s="56"/>
      <c r="B13" s="2"/>
      <c r="C13" s="56"/>
      <c r="D13" s="165"/>
      <c r="E13"/>
      <c r="G13" s="56"/>
      <c r="Q13" s="56" t="s">
        <v>303</v>
      </c>
    </row>
    <row r="14" spans="1:17">
      <c r="A14" s="56"/>
      <c r="B14" s="5" t="s">
        <v>7</v>
      </c>
      <c r="C14" s="56"/>
      <c r="D14" s="165"/>
      <c r="E14"/>
      <c r="G14" s="56"/>
      <c r="Q14" s="56" t="s">
        <v>305</v>
      </c>
    </row>
    <row r="15" spans="1:17" ht="15.75" customHeight="1">
      <c r="A15" s="56"/>
      <c r="B15" s="2">
        <v>6</v>
      </c>
      <c r="C15" s="56" t="s">
        <v>299</v>
      </c>
      <c r="D15" s="170"/>
      <c r="E15"/>
      <c r="G15" s="56"/>
      <c r="Q15" s="56" t="s">
        <v>306</v>
      </c>
    </row>
    <row r="16" spans="1:17" ht="15.75" customHeight="1">
      <c r="A16" s="56"/>
      <c r="B16" s="2">
        <v>7</v>
      </c>
      <c r="C16" s="56" t="s">
        <v>301</v>
      </c>
      <c r="D16" s="170"/>
      <c r="E16"/>
      <c r="G16" s="56"/>
      <c r="Q16" s="56" t="s">
        <v>312</v>
      </c>
    </row>
    <row r="17" spans="1:17" ht="15.75" customHeight="1">
      <c r="A17" s="56"/>
      <c r="B17" s="2">
        <v>8</v>
      </c>
      <c r="C17" s="56" t="s">
        <v>302</v>
      </c>
      <c r="D17" s="170"/>
      <c r="E17"/>
      <c r="G17" s="56"/>
      <c r="Q17" s="56" t="s">
        <v>317</v>
      </c>
    </row>
    <row r="18" spans="1:17" ht="15.75" customHeight="1">
      <c r="A18" s="56"/>
      <c r="B18" s="2">
        <v>9</v>
      </c>
      <c r="C18" s="56" t="s">
        <v>304</v>
      </c>
      <c r="D18" s="170"/>
      <c r="E18"/>
      <c r="G18" s="56"/>
      <c r="Q18" s="56"/>
    </row>
    <row r="19" spans="1:17" ht="46.5">
      <c r="A19" s="56"/>
      <c r="B19" s="2"/>
      <c r="C19" s="56"/>
      <c r="D19" s="720" t="s">
        <v>751</v>
      </c>
      <c r="E19" s="720" t="s">
        <v>752</v>
      </c>
      <c r="G19" s="56"/>
      <c r="Q19" s="56" t="s">
        <v>321</v>
      </c>
    </row>
    <row r="20" spans="1:17" ht="15.75" customHeight="1">
      <c r="A20" s="56"/>
      <c r="B20" s="2">
        <v>10</v>
      </c>
      <c r="C20" s="56" t="s">
        <v>750</v>
      </c>
      <c r="D20" s="170"/>
      <c r="E20" s="170"/>
      <c r="G20" s="56"/>
      <c r="Q20" s="56"/>
    </row>
    <row r="21" spans="1:17" ht="15.75" customHeight="1">
      <c r="A21" s="56"/>
      <c r="B21" s="2">
        <v>11</v>
      </c>
      <c r="C21" s="56" t="s">
        <v>307</v>
      </c>
      <c r="D21" s="170"/>
      <c r="E21" s="170"/>
      <c r="G21" s="56"/>
      <c r="Q21" s="56"/>
    </row>
    <row r="22" spans="1:17" ht="15.75" customHeight="1">
      <c r="A22" s="56"/>
      <c r="B22" s="2">
        <v>12</v>
      </c>
      <c r="C22" s="56" t="s">
        <v>6</v>
      </c>
      <c r="D22" s="170"/>
      <c r="E22" s="170"/>
      <c r="G22" s="56"/>
      <c r="Q22" s="56" t="s">
        <v>295</v>
      </c>
    </row>
    <row r="23" spans="1:17" ht="15.75" customHeight="1">
      <c r="A23" s="56"/>
      <c r="B23" s="2">
        <v>13</v>
      </c>
      <c r="C23" s="56" t="s">
        <v>309</v>
      </c>
      <c r="D23" s="170"/>
      <c r="E23" s="170"/>
      <c r="G23" s="56"/>
      <c r="Q23" s="56" t="s">
        <v>298</v>
      </c>
    </row>
    <row r="24" spans="1:17" ht="15.75" customHeight="1">
      <c r="A24" s="56"/>
      <c r="B24" s="2">
        <v>14</v>
      </c>
      <c r="C24" s="56" t="s">
        <v>311</v>
      </c>
      <c r="D24" s="166"/>
      <c r="E24" s="170"/>
      <c r="G24" s="56"/>
      <c r="Q24" s="56" t="s">
        <v>300</v>
      </c>
    </row>
    <row r="25" spans="1:17" ht="18" customHeight="1">
      <c r="A25" s="56"/>
      <c r="B25" s="2"/>
      <c r="C25" s="56"/>
      <c r="E25"/>
      <c r="G25" s="56"/>
      <c r="Q25" s="1" t="s">
        <v>753</v>
      </c>
    </row>
    <row r="26" spans="1:17" ht="18" customHeight="1">
      <c r="A26" s="56"/>
      <c r="B26" s="5" t="s">
        <v>8</v>
      </c>
      <c r="C26" s="56"/>
      <c r="E26"/>
      <c r="G26" s="56"/>
      <c r="Q26" s="56" t="s">
        <v>790</v>
      </c>
    </row>
    <row r="27" spans="1:17" ht="17.25" customHeight="1">
      <c r="A27" s="56"/>
      <c r="B27" s="2">
        <v>15</v>
      </c>
      <c r="C27" s="56" t="s">
        <v>315</v>
      </c>
      <c r="D27" s="528" t="s">
        <v>867</v>
      </c>
      <c r="E27"/>
      <c r="G27" s="56"/>
      <c r="Q27" s="56" t="s">
        <v>733</v>
      </c>
    </row>
    <row r="28" spans="1:17" ht="17.25" customHeight="1">
      <c r="A28" s="56"/>
      <c r="B28" s="2">
        <v>16</v>
      </c>
      <c r="C28" s="56" t="s">
        <v>316</v>
      </c>
      <c r="D28" s="167"/>
      <c r="E28"/>
      <c r="G28" s="56"/>
      <c r="Q28" s="56" t="s">
        <v>314</v>
      </c>
    </row>
    <row r="29" spans="1:17" ht="18" customHeight="1">
      <c r="A29" s="56"/>
      <c r="B29" s="2"/>
      <c r="C29" s="56"/>
      <c r="E29"/>
      <c r="G29" s="56"/>
      <c r="Q29" s="56" t="s">
        <v>785</v>
      </c>
    </row>
    <row r="30" spans="1:17" ht="18" customHeight="1">
      <c r="A30" s="56"/>
      <c r="B30" s="5" t="s">
        <v>318</v>
      </c>
      <c r="C30" s="56"/>
      <c r="Q30" s="56" t="s">
        <v>313</v>
      </c>
    </row>
    <row r="31" spans="1:17" ht="18" customHeight="1">
      <c r="A31" s="56"/>
      <c r="B31" s="56"/>
      <c r="C31" s="76" t="s">
        <v>320</v>
      </c>
      <c r="D31" s="76" t="s">
        <v>242</v>
      </c>
      <c r="E31"/>
      <c r="G31" s="56"/>
      <c r="Q31" s="56" t="s">
        <v>732</v>
      </c>
    </row>
    <row r="32" spans="1:17" ht="15.75" customHeight="1">
      <c r="A32" s="56"/>
      <c r="B32" s="2">
        <v>17</v>
      </c>
      <c r="C32" s="527"/>
      <c r="D32" s="168"/>
      <c r="E32"/>
      <c r="G32" s="56"/>
      <c r="Q32" s="56" t="s">
        <v>787</v>
      </c>
    </row>
    <row r="33" spans="1:17" ht="15.75" customHeight="1">
      <c r="A33" s="56"/>
      <c r="B33" s="2">
        <v>18</v>
      </c>
      <c r="C33" s="527"/>
      <c r="D33" s="169"/>
      <c r="E33"/>
      <c r="G33" s="56"/>
      <c r="Q33" s="56" t="s">
        <v>319</v>
      </c>
    </row>
    <row r="34" spans="1:17" ht="15.75" customHeight="1">
      <c r="A34" s="56"/>
      <c r="B34" s="2">
        <v>19</v>
      </c>
      <c r="C34" s="527"/>
      <c r="D34" s="170"/>
      <c r="E34"/>
      <c r="G34" s="56"/>
      <c r="Q34" s="56" t="s">
        <v>116</v>
      </c>
    </row>
    <row r="35" spans="1:17" ht="15.75" customHeight="1">
      <c r="A35" s="56"/>
      <c r="B35" s="2">
        <v>20</v>
      </c>
      <c r="C35" s="527"/>
      <c r="D35" s="170"/>
      <c r="E35"/>
      <c r="G35" s="56"/>
      <c r="Q35" s="1" t="s">
        <v>734</v>
      </c>
    </row>
    <row r="36" spans="1:17" ht="15.75" customHeight="1">
      <c r="A36" s="56"/>
      <c r="B36" s="2">
        <v>21</v>
      </c>
      <c r="C36" s="527"/>
      <c r="D36" s="170"/>
      <c r="E36"/>
      <c r="G36" s="56"/>
      <c r="Q36" s="56"/>
    </row>
    <row r="37" spans="1:17" ht="15.75" customHeight="1">
      <c r="A37" s="56"/>
      <c r="B37" s="2">
        <v>22</v>
      </c>
      <c r="C37" s="527"/>
      <c r="D37" s="170"/>
      <c r="E37"/>
      <c r="G37" s="56"/>
      <c r="Q37" s="517" t="s">
        <v>323</v>
      </c>
    </row>
    <row r="38" spans="1:17" ht="15.75" customHeight="1">
      <c r="A38" s="56"/>
      <c r="B38" s="2">
        <v>23</v>
      </c>
      <c r="C38" s="527"/>
      <c r="D38" s="170"/>
      <c r="E38"/>
      <c r="G38" s="56"/>
    </row>
    <row r="39" spans="1:17" ht="15.75" customHeight="1">
      <c r="A39" s="56"/>
      <c r="B39" s="2">
        <v>24</v>
      </c>
      <c r="C39" s="527"/>
      <c r="D39" s="170"/>
      <c r="E39"/>
      <c r="G39" s="56"/>
      <c r="Q39" s="56"/>
    </row>
    <row r="40" spans="1:17" ht="15.75" customHeight="1">
      <c r="A40" s="56"/>
      <c r="B40" s="2">
        <v>25</v>
      </c>
      <c r="C40" s="527"/>
      <c r="D40" s="170"/>
      <c r="E40"/>
      <c r="G40" s="56"/>
      <c r="Q40" s="56"/>
    </row>
    <row r="41" spans="1:17" ht="15.75" customHeight="1">
      <c r="A41" s="56"/>
      <c r="B41" s="2">
        <v>26</v>
      </c>
      <c r="C41" s="527"/>
      <c r="D41" s="170"/>
      <c r="E41"/>
      <c r="G41" s="56"/>
      <c r="Q41" s="56" t="s">
        <v>324</v>
      </c>
    </row>
    <row r="42" spans="1:17">
      <c r="C42" s="15"/>
      <c r="E42"/>
      <c r="G42" s="56"/>
      <c r="Q42" s="56" t="s">
        <v>325</v>
      </c>
    </row>
    <row r="43" spans="1:17">
      <c r="E43"/>
      <c r="G43" s="56"/>
      <c r="Q43" s="56" t="s">
        <v>326</v>
      </c>
    </row>
    <row r="44" spans="1:17">
      <c r="Q44" s="56" t="s">
        <v>327</v>
      </c>
    </row>
    <row r="45" spans="1:17">
      <c r="Q45" s="56" t="s">
        <v>328</v>
      </c>
    </row>
    <row r="46" spans="1:17">
      <c r="Q46" s="56" t="s">
        <v>329</v>
      </c>
    </row>
    <row r="47" spans="1:17">
      <c r="Q47" s="56" t="s">
        <v>330</v>
      </c>
    </row>
    <row r="48" spans="1:17">
      <c r="Q48" s="56" t="s">
        <v>331</v>
      </c>
    </row>
    <row r="49" spans="17:17">
      <c r="Q49" s="56" t="s">
        <v>332</v>
      </c>
    </row>
    <row r="50" spans="17:17">
      <c r="Q50" s="56" t="s">
        <v>333</v>
      </c>
    </row>
    <row r="51" spans="17:17">
      <c r="Q51" s="56"/>
    </row>
    <row r="52" spans="17:17">
      <c r="Q52" s="56"/>
    </row>
    <row r="53" spans="17:17">
      <c r="Q53" s="56"/>
    </row>
    <row r="54" spans="17:17">
      <c r="Q54" s="56"/>
    </row>
  </sheetData>
  <sheetProtection algorithmName="SHA-512" hashValue="r5JapSGLhFHrLZL/C1ohsinM9+KsCmR2mhbfJhcZ6OPQ00T2DxI3sOP3oLgUAiEOazJu+ttXj9PdQIlPsQ1T+g==" saltValue="5fAp3zGnfRuZnsdc7Sb0gg==" spinCount="100000" sheet="1" objects="1" scenarios="1"/>
  <phoneticPr fontId="0" type="noConversion"/>
  <dataValidations count="2">
    <dataValidation type="list" allowBlank="1" showInputMessage="1" showErrorMessage="1" sqref="C32:C41" xr:uid="{00000000-0002-0000-0300-000000000000}">
      <formula1>$Q$41:$Q$50</formula1>
    </dataValidation>
    <dataValidation type="list" allowBlank="1" showInputMessage="1" showErrorMessage="1" sqref="D8" xr:uid="{00000000-0002-0000-0300-000001000000}">
      <formula1>$Q$7:$Q$35</formula1>
    </dataValidation>
  </dataValidations>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L77"/>
  <sheetViews>
    <sheetView zoomScale="75" zoomScaleNormal="75" workbookViewId="0">
      <selection activeCell="B11" sqref="B11"/>
    </sheetView>
  </sheetViews>
  <sheetFormatPr defaultColWidth="9.1796875" defaultRowHeight="15.5"/>
  <cols>
    <col min="1" max="1" width="4.453125" style="1" customWidth="1"/>
    <col min="2" max="4" width="41.1796875" style="1" customWidth="1"/>
    <col min="5" max="5" width="16.54296875" style="1" customWidth="1"/>
    <col min="6" max="6" width="31.1796875" style="1" bestFit="1" customWidth="1"/>
    <col min="7" max="7" width="24.54296875" style="1" bestFit="1" customWidth="1"/>
    <col min="8" max="8" width="9.453125" style="1" customWidth="1"/>
    <col min="9" max="9" width="24.1796875" style="1" bestFit="1" customWidth="1"/>
    <col min="10" max="10" width="21.81640625" style="1" bestFit="1" customWidth="1"/>
    <col min="11" max="11" width="39.81640625" style="1" bestFit="1" customWidth="1"/>
    <col min="12" max="12" width="9.81640625" style="1" bestFit="1" customWidth="1"/>
    <col min="13" max="16384" width="9.1796875" style="1"/>
  </cols>
  <sheetData>
    <row r="1" spans="1:12">
      <c r="A1" s="519" t="s">
        <v>3</v>
      </c>
      <c r="B1" s="25"/>
      <c r="C1" s="520"/>
      <c r="D1" s="40"/>
    </row>
    <row r="2" spans="1:12">
      <c r="A2" s="521" t="s">
        <v>149</v>
      </c>
      <c r="C2" s="4"/>
      <c r="D2" s="36"/>
    </row>
    <row r="3" spans="1:12">
      <c r="A3" s="43" t="str">
        <f>"FY "&amp;'A(a)'!$D$27</f>
        <v>FY 2023-2024</v>
      </c>
      <c r="B3" s="181"/>
      <c r="C3" s="87"/>
      <c r="D3" s="522"/>
      <c r="E3" s="87"/>
    </row>
    <row r="4" spans="1:12" ht="16" thickBot="1">
      <c r="A4" s="43" t="str">
        <f>"Submittal Date: "&amp;'A(a)'!$D$28</f>
        <v xml:space="preserve">Submittal Date: </v>
      </c>
      <c r="B4" s="182"/>
      <c r="C4" s="8"/>
      <c r="D4" s="523" t="str">
        <f>"Operator: "&amp;'A(a)'!D8</f>
        <v xml:space="preserve">Operator: </v>
      </c>
    </row>
    <row r="5" spans="1:12" ht="16" thickBot="1">
      <c r="A5" s="541"/>
      <c r="B5" s="542"/>
      <c r="C5" s="351"/>
      <c r="D5" s="543"/>
      <c r="E5" s="181"/>
      <c r="F5" s="789" t="s">
        <v>418</v>
      </c>
      <c r="G5" s="790"/>
      <c r="I5" s="791" t="s">
        <v>250</v>
      </c>
      <c r="J5" s="792"/>
      <c r="K5" s="792"/>
      <c r="L5" s="793"/>
    </row>
    <row r="6" spans="1:12" ht="18" thickBot="1">
      <c r="A6" s="794" t="s">
        <v>357</v>
      </c>
      <c r="B6" s="795"/>
      <c r="C6" s="795"/>
      <c r="D6" s="796"/>
      <c r="E6" s="501"/>
      <c r="F6" s="550"/>
      <c r="G6" s="551"/>
      <c r="I6" s="507"/>
      <c r="J6" s="504"/>
      <c r="K6" s="504"/>
      <c r="L6" s="508"/>
    </row>
    <row r="7" spans="1:12" ht="17.5">
      <c r="A7" s="524" t="s">
        <v>348</v>
      </c>
      <c r="B7" s="501"/>
      <c r="C7" s="501"/>
      <c r="D7" s="525"/>
      <c r="F7" s="502" t="s">
        <v>353</v>
      </c>
      <c r="G7" s="503" t="s">
        <v>351</v>
      </c>
      <c r="I7" s="509"/>
      <c r="J7" s="505"/>
      <c r="K7" s="505"/>
      <c r="L7" s="510"/>
    </row>
    <row r="8" spans="1:12" ht="15.75" customHeight="1" thickBot="1">
      <c r="A8" s="524" t="s">
        <v>352</v>
      </c>
      <c r="D8" s="36"/>
      <c r="F8" s="552"/>
      <c r="G8" s="553"/>
      <c r="I8" s="511"/>
      <c r="J8" s="506"/>
      <c r="K8" s="506" t="str">
        <f t="shared" ref="K8:K13" si="0">I8&amp;J8</f>
        <v/>
      </c>
      <c r="L8" s="512"/>
    </row>
    <row r="9" spans="1:12" ht="15.75" customHeight="1">
      <c r="A9" s="493" t="s">
        <v>355</v>
      </c>
      <c r="B9" s="494"/>
      <c r="C9" s="526"/>
      <c r="D9" s="495"/>
      <c r="F9" s="545"/>
      <c r="G9" s="544" t="s">
        <v>374</v>
      </c>
      <c r="I9" s="511"/>
      <c r="J9" s="506"/>
      <c r="K9" s="506" t="str">
        <f t="shared" si="0"/>
        <v/>
      </c>
      <c r="L9" s="512"/>
    </row>
    <row r="10" spans="1:12" ht="15.75" customHeight="1" thickBot="1">
      <c r="A10" s="496"/>
      <c r="B10" s="497" t="s">
        <v>417</v>
      </c>
      <c r="C10" s="497" t="s">
        <v>416</v>
      </c>
      <c r="D10" s="498" t="s">
        <v>351</v>
      </c>
      <c r="F10" s="545" t="s">
        <v>232</v>
      </c>
      <c r="G10" s="544" t="s">
        <v>375</v>
      </c>
      <c r="I10" s="511"/>
      <c r="J10" s="506"/>
      <c r="K10" s="506" t="str">
        <f t="shared" si="0"/>
        <v/>
      </c>
      <c r="L10" s="512"/>
    </row>
    <row r="11" spans="1:12" ht="15" customHeight="1">
      <c r="A11" s="183">
        <v>1</v>
      </c>
      <c r="B11" s="559"/>
      <c r="C11" s="559"/>
      <c r="D11" s="560"/>
      <c r="F11" s="545" t="s">
        <v>233</v>
      </c>
      <c r="G11" s="544" t="s">
        <v>376</v>
      </c>
      <c r="I11" s="511"/>
      <c r="J11" s="506"/>
      <c r="K11" s="506" t="str">
        <f t="shared" si="0"/>
        <v/>
      </c>
      <c r="L11" s="512"/>
    </row>
    <row r="12" spans="1:12" ht="15" customHeight="1">
      <c r="A12" s="184">
        <v>2</v>
      </c>
      <c r="B12" s="559"/>
      <c r="C12" s="559"/>
      <c r="D12" s="560"/>
      <c r="F12" s="545" t="s">
        <v>239</v>
      </c>
      <c r="G12" s="544" t="s">
        <v>371</v>
      </c>
      <c r="I12" s="511"/>
      <c r="J12" s="506"/>
      <c r="K12" s="506" t="str">
        <f t="shared" si="0"/>
        <v/>
      </c>
      <c r="L12" s="512"/>
    </row>
    <row r="13" spans="1:12" ht="15" customHeight="1">
      <c r="A13" s="184">
        <v>3</v>
      </c>
      <c r="B13" s="559"/>
      <c r="C13" s="559"/>
      <c r="D13" s="560"/>
      <c r="F13" s="546" t="s">
        <v>235</v>
      </c>
      <c r="G13" s="544" t="s">
        <v>373</v>
      </c>
      <c r="I13" s="511"/>
      <c r="J13" s="506"/>
      <c r="K13" s="506" t="str">
        <f t="shared" si="0"/>
        <v/>
      </c>
      <c r="L13" s="512"/>
    </row>
    <row r="14" spans="1:12" ht="15" customHeight="1">
      <c r="A14" s="184">
        <v>4</v>
      </c>
      <c r="B14" s="559"/>
      <c r="C14" s="559"/>
      <c r="D14" s="560"/>
      <c r="F14" s="554"/>
      <c r="G14" s="544" t="s">
        <v>599</v>
      </c>
      <c r="I14" s="511"/>
      <c r="J14" s="506"/>
      <c r="K14" s="506"/>
      <c r="L14" s="512"/>
    </row>
    <row r="15" spans="1:12" ht="15" customHeight="1" thickBot="1">
      <c r="A15" s="184">
        <v>5</v>
      </c>
      <c r="B15" s="559"/>
      <c r="C15" s="559"/>
      <c r="D15" s="560"/>
      <c r="F15" s="547"/>
      <c r="G15" s="544" t="s">
        <v>536</v>
      </c>
      <c r="I15" s="511"/>
      <c r="J15" s="506"/>
      <c r="K15" s="506"/>
      <c r="L15" s="512"/>
    </row>
    <row r="16" spans="1:12" ht="15" customHeight="1">
      <c r="A16" s="184">
        <v>6</v>
      </c>
      <c r="B16" s="559"/>
      <c r="C16" s="559"/>
      <c r="D16" s="560"/>
      <c r="F16" s="554"/>
      <c r="G16" s="544" t="s">
        <v>289</v>
      </c>
      <c r="I16" s="511" t="s">
        <v>240</v>
      </c>
      <c r="J16" s="506" t="s">
        <v>234</v>
      </c>
      <c r="K16" s="567" t="str">
        <f>'A(c)'!I17&amp;'A(c)'!J17</f>
        <v>TDA 3 Converted to 4Community Transit</v>
      </c>
      <c r="L16" s="566" t="s">
        <v>254</v>
      </c>
    </row>
    <row r="17" spans="1:12" ht="15" customHeight="1">
      <c r="A17" s="184">
        <v>7</v>
      </c>
      <c r="B17" s="559"/>
      <c r="C17" s="559"/>
      <c r="D17" s="560"/>
      <c r="F17" s="548" t="s">
        <v>231</v>
      </c>
      <c r="G17" s="544" t="s">
        <v>291</v>
      </c>
      <c r="I17" s="511" t="s">
        <v>240</v>
      </c>
      <c r="J17" s="506" t="s">
        <v>370</v>
      </c>
      <c r="K17" s="511" t="str">
        <f>'A(c)'!I18&amp;'A(c)'!J18</f>
        <v>TDA 3 Converted to 4Planning &amp; Admin</v>
      </c>
      <c r="L17" s="512" t="s">
        <v>254</v>
      </c>
    </row>
    <row r="18" spans="1:12" ht="15" customHeight="1">
      <c r="A18" s="184">
        <v>8</v>
      </c>
      <c r="B18" s="559"/>
      <c r="C18" s="559"/>
      <c r="D18" s="560"/>
      <c r="F18" s="552"/>
      <c r="G18" s="544" t="s">
        <v>360</v>
      </c>
      <c r="I18" s="511" t="s">
        <v>240</v>
      </c>
      <c r="J18" s="506" t="s">
        <v>236</v>
      </c>
      <c r="K18" s="511" t="str">
        <f>'A(c)'!I19&amp;'A(c)'!J19</f>
        <v>TDA 3 Converted to 4Transit Operating</v>
      </c>
      <c r="L18" s="512" t="s">
        <v>253</v>
      </c>
    </row>
    <row r="19" spans="1:12" ht="15" customHeight="1">
      <c r="A19" s="184">
        <v>9</v>
      </c>
      <c r="B19" s="559"/>
      <c r="C19" s="559"/>
      <c r="D19" s="560"/>
      <c r="F19" s="545" t="s">
        <v>367</v>
      </c>
      <c r="G19" s="544" t="s">
        <v>361</v>
      </c>
      <c r="I19" s="511" t="s">
        <v>240</v>
      </c>
      <c r="J19" s="506" t="s">
        <v>367</v>
      </c>
      <c r="K19" s="511" t="str">
        <f>'A(c)'!I21&amp;'A(c)'!J21</f>
        <v>TDA 4Community Transit</v>
      </c>
      <c r="L19" s="512" t="s">
        <v>254</v>
      </c>
    </row>
    <row r="20" spans="1:12" ht="15" customHeight="1">
      <c r="A20" s="184">
        <v>10</v>
      </c>
      <c r="B20" s="559"/>
      <c r="C20" s="559"/>
      <c r="D20" s="560"/>
      <c r="F20" s="545" t="s">
        <v>370</v>
      </c>
      <c r="G20" s="544" t="s">
        <v>362</v>
      </c>
      <c r="I20" s="511" t="s">
        <v>232</v>
      </c>
      <c r="J20" s="506" t="s">
        <v>234</v>
      </c>
      <c r="K20" s="511" t="str">
        <f>'A(c)'!I22&amp;'A(c)'!J22</f>
        <v>TDA 4Planning &amp; Admin</v>
      </c>
      <c r="L20" s="512" t="s">
        <v>254</v>
      </c>
    </row>
    <row r="21" spans="1:12" ht="15" customHeight="1">
      <c r="A21" s="184">
        <v>11</v>
      </c>
      <c r="B21" s="559"/>
      <c r="C21" s="559"/>
      <c r="D21" s="560"/>
      <c r="F21" s="545" t="s">
        <v>372</v>
      </c>
      <c r="G21" s="544" t="s">
        <v>364</v>
      </c>
      <c r="I21" s="511" t="s">
        <v>232</v>
      </c>
      <c r="J21" s="506" t="s">
        <v>370</v>
      </c>
      <c r="K21" s="511" t="str">
        <f>'A(c)'!I23&amp;'A(c)'!J23</f>
        <v>TDA 4Transit Operating</v>
      </c>
      <c r="L21" s="512" t="s">
        <v>253</v>
      </c>
    </row>
    <row r="22" spans="1:12" ht="15" customHeight="1">
      <c r="A22" s="184">
        <v>12</v>
      </c>
      <c r="B22" s="559"/>
      <c r="C22" s="559"/>
      <c r="D22" s="560"/>
      <c r="F22" s="546" t="s">
        <v>236</v>
      </c>
      <c r="G22" s="544" t="s">
        <v>365</v>
      </c>
      <c r="I22" s="511" t="s">
        <v>232</v>
      </c>
      <c r="J22" s="506" t="s">
        <v>236</v>
      </c>
      <c r="K22" s="511" t="str">
        <f>'A(c)'!I25&amp;'A(c)'!J25</f>
        <v>TDA 4.5Community Transit</v>
      </c>
      <c r="L22" s="512" t="s">
        <v>254</v>
      </c>
    </row>
    <row r="23" spans="1:12" ht="15" customHeight="1">
      <c r="A23" s="184">
        <v>13</v>
      </c>
      <c r="B23" s="559"/>
      <c r="C23" s="559"/>
      <c r="D23" s="560"/>
      <c r="F23" s="556"/>
      <c r="G23" s="544" t="s">
        <v>366</v>
      </c>
      <c r="I23" s="511" t="s">
        <v>232</v>
      </c>
      <c r="J23" s="506" t="s">
        <v>367</v>
      </c>
      <c r="K23" s="511" t="str">
        <f>'A(c)'!I26&amp;'A(c)'!J26</f>
        <v>TDA 4.5Planning &amp; Admin</v>
      </c>
      <c r="L23" s="512" t="s">
        <v>254</v>
      </c>
    </row>
    <row r="24" spans="1:12" ht="15" customHeight="1">
      <c r="A24" s="184">
        <v>14</v>
      </c>
      <c r="B24" s="559"/>
      <c r="C24" s="559"/>
      <c r="D24" s="560"/>
      <c r="F24" s="547" t="s">
        <v>234</v>
      </c>
      <c r="G24" s="544" t="s">
        <v>368</v>
      </c>
      <c r="I24" s="511" t="s">
        <v>233</v>
      </c>
      <c r="J24" s="506" t="s">
        <v>234</v>
      </c>
      <c r="K24" s="511" t="str">
        <f>'A(c)'!I28&amp;'A(c)'!J28</f>
        <v>TDA 4.5 Converted to 4Community Transit</v>
      </c>
      <c r="L24" s="512" t="s">
        <v>254</v>
      </c>
    </row>
    <row r="25" spans="1:12" ht="15" customHeight="1">
      <c r="A25" s="184">
        <v>15</v>
      </c>
      <c r="B25" s="559"/>
      <c r="C25" s="559"/>
      <c r="D25" s="560"/>
      <c r="F25" s="554"/>
      <c r="G25" s="544" t="s">
        <v>308</v>
      </c>
      <c r="I25" s="511" t="s">
        <v>233</v>
      </c>
      <c r="J25" s="506" t="s">
        <v>370</v>
      </c>
      <c r="K25" s="511" t="str">
        <f>'A(c)'!I29&amp;'A(c)'!J29</f>
        <v>TDA 4.5 Converted to 4Planning &amp; Admin</v>
      </c>
      <c r="L25" s="512" t="s">
        <v>254</v>
      </c>
    </row>
    <row r="26" spans="1:12" ht="15" customHeight="1">
      <c r="A26" s="184">
        <v>16</v>
      </c>
      <c r="B26" s="559"/>
      <c r="C26" s="559"/>
      <c r="D26" s="560"/>
      <c r="F26" s="547"/>
      <c r="G26" s="544" t="s">
        <v>310</v>
      </c>
      <c r="I26" s="511" t="s">
        <v>233</v>
      </c>
      <c r="J26" s="506" t="s">
        <v>236</v>
      </c>
      <c r="K26" s="511" t="str">
        <f>'A(c)'!I30&amp;'A(c)'!J30</f>
        <v>TDA 4.5 Converted to 4Transit Operating</v>
      </c>
      <c r="L26" s="512" t="s">
        <v>253</v>
      </c>
    </row>
    <row r="27" spans="1:12" ht="15" customHeight="1">
      <c r="A27" s="184">
        <v>17</v>
      </c>
      <c r="B27" s="559"/>
      <c r="C27" s="559"/>
      <c r="D27" s="560"/>
      <c r="F27" s="554"/>
      <c r="G27" s="544" t="s">
        <v>377</v>
      </c>
      <c r="I27" s="511" t="s">
        <v>239</v>
      </c>
      <c r="J27" s="506" t="s">
        <v>234</v>
      </c>
      <c r="K27" s="511" t="str">
        <f>'A(c)'!I32&amp;'A(c)'!J32</f>
        <v>TDA 8Passenger Rail Service</v>
      </c>
      <c r="L27" s="512" t="s">
        <v>256</v>
      </c>
    </row>
    <row r="28" spans="1:12" ht="15" customHeight="1">
      <c r="A28" s="184">
        <v>18</v>
      </c>
      <c r="B28" s="559"/>
      <c r="C28" s="559"/>
      <c r="D28" s="560"/>
      <c r="F28" s="548" t="s">
        <v>354</v>
      </c>
      <c r="G28" s="544" t="s">
        <v>295</v>
      </c>
      <c r="I28" s="511" t="s">
        <v>239</v>
      </c>
      <c r="J28" s="506" t="s">
        <v>370</v>
      </c>
      <c r="K28" s="511" t="str">
        <f>'A(c)'!I33&amp;'A(c)'!J33</f>
        <v>TDA 8Planning &amp; Admin</v>
      </c>
      <c r="L28" s="512" t="s">
        <v>257</v>
      </c>
    </row>
    <row r="29" spans="1:12" ht="15" customHeight="1">
      <c r="A29" s="184">
        <v>19</v>
      </c>
      <c r="B29" s="559"/>
      <c r="C29" s="559"/>
      <c r="D29" s="560"/>
      <c r="F29" s="552"/>
      <c r="G29" s="669" t="s">
        <v>378</v>
      </c>
      <c r="I29" s="511" t="s">
        <v>239</v>
      </c>
      <c r="J29" s="506" t="s">
        <v>236</v>
      </c>
      <c r="K29" s="511" t="str">
        <f>'A(c)'!I34&amp;'A(c)'!J34</f>
        <v>TDA 8Transit Operating</v>
      </c>
      <c r="L29" s="512" t="s">
        <v>258</v>
      </c>
    </row>
    <row r="30" spans="1:12" ht="15.75" customHeight="1" thickBot="1">
      <c r="A30" s="499">
        <v>20</v>
      </c>
      <c r="B30" s="559"/>
      <c r="C30" s="559"/>
      <c r="D30" s="560"/>
      <c r="F30" s="545" t="s">
        <v>786</v>
      </c>
      <c r="G30" s="544" t="s">
        <v>298</v>
      </c>
      <c r="I30" s="511" t="s">
        <v>239</v>
      </c>
      <c r="J30" s="506" t="s">
        <v>367</v>
      </c>
      <c r="K30" s="511" t="str">
        <f>'A(c)'!I35&amp;'A(c)'!J35</f>
        <v>TDA 8 Streets &amp; RoadsStreets &amp; Roads</v>
      </c>
      <c r="L30" s="512" t="s">
        <v>259</v>
      </c>
    </row>
    <row r="31" spans="1:12" ht="15.75" customHeight="1">
      <c r="A31" s="493" t="s">
        <v>356</v>
      </c>
      <c r="B31" s="494"/>
      <c r="C31" s="494"/>
      <c r="D31" s="500"/>
      <c r="F31" s="545" t="s">
        <v>128</v>
      </c>
      <c r="G31" s="544" t="s">
        <v>300</v>
      </c>
      <c r="I31" s="511" t="s">
        <v>235</v>
      </c>
      <c r="J31" s="506" t="s">
        <v>234</v>
      </c>
      <c r="K31" s="511" t="str">
        <f>'A(c)'!I16&amp;'A(c)'!J16</f>
        <v>TDA 3 Converted to 4Capital</v>
      </c>
      <c r="L31" s="512" t="s">
        <v>253</v>
      </c>
    </row>
    <row r="32" spans="1:12" ht="15" customHeight="1" thickBot="1">
      <c r="A32" s="496"/>
      <c r="B32" s="497" t="s">
        <v>350</v>
      </c>
      <c r="C32" s="497" t="s">
        <v>416</v>
      </c>
      <c r="D32" s="498" t="s">
        <v>351</v>
      </c>
      <c r="F32" s="545" t="s">
        <v>534</v>
      </c>
      <c r="G32" s="544" t="s">
        <v>753</v>
      </c>
      <c r="I32" s="511" t="s">
        <v>235</v>
      </c>
      <c r="J32" s="506" t="s">
        <v>372</v>
      </c>
      <c r="K32" s="511" t="str">
        <f>'A(c)'!I20&amp;'A(c)'!J20</f>
        <v>TDA 4Capital</v>
      </c>
      <c r="L32" s="512" t="s">
        <v>253</v>
      </c>
    </row>
    <row r="33" spans="1:12" ht="15" customHeight="1">
      <c r="A33" s="183">
        <v>21</v>
      </c>
      <c r="B33" s="559"/>
      <c r="C33" s="561"/>
      <c r="D33" s="560"/>
      <c r="F33" s="545" t="s">
        <v>535</v>
      </c>
      <c r="G33" s="544" t="s">
        <v>238</v>
      </c>
      <c r="I33" s="511" t="s">
        <v>235</v>
      </c>
      <c r="J33" s="506" t="s">
        <v>236</v>
      </c>
      <c r="K33" s="511" t="str">
        <f>'A(c)'!I24&amp;'A(c)'!J24</f>
        <v>TDA 4.5Capital</v>
      </c>
      <c r="L33" s="512" t="s">
        <v>254</v>
      </c>
    </row>
    <row r="34" spans="1:12" ht="15" customHeight="1">
      <c r="A34" s="184">
        <v>22</v>
      </c>
      <c r="B34" s="559"/>
      <c r="C34" s="561"/>
      <c r="D34" s="560"/>
      <c r="F34" s="545"/>
      <c r="G34" s="555" t="s">
        <v>237</v>
      </c>
      <c r="I34" s="511" t="s">
        <v>235</v>
      </c>
      <c r="J34" s="506" t="s">
        <v>367</v>
      </c>
      <c r="K34" s="511" t="str">
        <f>'A(c)'!I27&amp;'A(c)'!J27</f>
        <v>TDA 4.5 Converted to 4Capital</v>
      </c>
      <c r="L34" s="512" t="s">
        <v>253</v>
      </c>
    </row>
    <row r="35" spans="1:12" ht="15" customHeight="1" thickBot="1">
      <c r="A35" s="184">
        <v>23</v>
      </c>
      <c r="B35" s="559"/>
      <c r="C35" s="561"/>
      <c r="D35" s="560"/>
      <c r="F35" s="545"/>
      <c r="G35" s="555" t="s">
        <v>747</v>
      </c>
      <c r="I35" s="513" t="s">
        <v>363</v>
      </c>
      <c r="J35" s="514" t="s">
        <v>369</v>
      </c>
      <c r="K35" s="513" t="str">
        <f>'A(c)'!I31&amp;'A(c)'!J31</f>
        <v>TDA 8Capital</v>
      </c>
      <c r="L35" s="515" t="s">
        <v>255</v>
      </c>
    </row>
    <row r="36" spans="1:12" ht="15" customHeight="1" thickBot="1">
      <c r="A36" s="184">
        <v>24</v>
      </c>
      <c r="B36" s="559"/>
      <c r="C36" s="561"/>
      <c r="D36" s="560"/>
      <c r="F36" s="545"/>
      <c r="G36" s="544" t="s">
        <v>790</v>
      </c>
    </row>
    <row r="37" spans="1:12" ht="15" customHeight="1">
      <c r="A37" s="184">
        <v>25</v>
      </c>
      <c r="B37" s="559"/>
      <c r="C37" s="561"/>
      <c r="D37" s="560"/>
      <c r="F37" s="545"/>
      <c r="G37" s="544" t="s">
        <v>379</v>
      </c>
      <c r="I37" s="671" t="s">
        <v>430</v>
      </c>
      <c r="J37" s="672"/>
    </row>
    <row r="38" spans="1:12" ht="15" customHeight="1">
      <c r="A38" s="184">
        <v>26</v>
      </c>
      <c r="B38" s="559"/>
      <c r="C38" s="561"/>
      <c r="D38" s="560"/>
      <c r="F38" s="545"/>
      <c r="G38" s="544" t="s">
        <v>380</v>
      </c>
      <c r="I38" s="673"/>
      <c r="J38" s="674"/>
    </row>
    <row r="39" spans="1:12" ht="15" customHeight="1">
      <c r="A39" s="184">
        <v>27</v>
      </c>
      <c r="B39" s="559"/>
      <c r="C39" s="561"/>
      <c r="D39" s="560"/>
      <c r="F39" s="549"/>
      <c r="G39" s="544" t="s">
        <v>381</v>
      </c>
      <c r="I39" s="675" t="s">
        <v>367</v>
      </c>
      <c r="J39" s="674" t="s">
        <v>251</v>
      </c>
    </row>
    <row r="40" spans="1:12" ht="15" customHeight="1">
      <c r="A40" s="184">
        <v>28</v>
      </c>
      <c r="B40" s="559"/>
      <c r="C40" s="561"/>
      <c r="D40" s="560"/>
      <c r="F40" s="552"/>
      <c r="G40" s="544" t="s">
        <v>314</v>
      </c>
      <c r="I40" s="675" t="s">
        <v>236</v>
      </c>
      <c r="J40" s="674" t="s">
        <v>251</v>
      </c>
    </row>
    <row r="41" spans="1:12" ht="15" customHeight="1">
      <c r="A41" s="184">
        <v>29</v>
      </c>
      <c r="B41" s="559"/>
      <c r="C41" s="561"/>
      <c r="D41" s="560"/>
      <c r="F41" s="545"/>
      <c r="G41" s="555" t="s">
        <v>382</v>
      </c>
      <c r="I41" s="675" t="s">
        <v>428</v>
      </c>
      <c r="J41" s="674" t="s">
        <v>252</v>
      </c>
    </row>
    <row r="42" spans="1:12" ht="15" customHeight="1">
      <c r="A42" s="184">
        <v>30</v>
      </c>
      <c r="B42" s="559"/>
      <c r="C42" s="561"/>
      <c r="D42" s="560"/>
      <c r="F42" s="545"/>
      <c r="G42" s="555" t="s">
        <v>733</v>
      </c>
      <c r="I42" s="675" t="s">
        <v>234</v>
      </c>
      <c r="J42" s="674" t="s">
        <v>429</v>
      </c>
    </row>
    <row r="43" spans="1:12" ht="15" customHeight="1" thickBot="1">
      <c r="A43" s="184">
        <v>31</v>
      </c>
      <c r="B43" s="559"/>
      <c r="C43" s="561"/>
      <c r="D43" s="560"/>
      <c r="F43" s="545"/>
      <c r="G43" s="555" t="s">
        <v>785</v>
      </c>
      <c r="I43" s="676"/>
      <c r="J43" s="677"/>
    </row>
    <row r="44" spans="1:12" ht="16" thickBot="1">
      <c r="A44" s="499">
        <v>32</v>
      </c>
      <c r="B44" s="559"/>
      <c r="C44" s="561"/>
      <c r="D44" s="560"/>
      <c r="F44" s="545"/>
      <c r="G44" s="555" t="s">
        <v>732</v>
      </c>
    </row>
    <row r="45" spans="1:12" ht="15.75" customHeight="1">
      <c r="A45" s="493" t="s">
        <v>358</v>
      </c>
      <c r="B45" s="494"/>
      <c r="C45" s="494"/>
      <c r="D45" s="495"/>
      <c r="F45" s="554"/>
      <c r="G45" s="555" t="s">
        <v>746</v>
      </c>
    </row>
    <row r="46" spans="1:12" ht="15.75" customHeight="1" thickBot="1">
      <c r="A46" s="496"/>
      <c r="B46" s="497" t="s">
        <v>417</v>
      </c>
      <c r="C46" s="497" t="s">
        <v>416</v>
      </c>
      <c r="D46" s="498" t="s">
        <v>351</v>
      </c>
      <c r="F46" s="557"/>
      <c r="G46" s="555" t="s">
        <v>748</v>
      </c>
    </row>
    <row r="47" spans="1:12" ht="15.75" customHeight="1">
      <c r="A47" s="183">
        <v>33</v>
      </c>
      <c r="B47" s="559"/>
      <c r="C47" s="559"/>
      <c r="D47" s="560"/>
      <c r="F47" s="592" t="s">
        <v>358</v>
      </c>
      <c r="G47" s="544" t="s">
        <v>241</v>
      </c>
    </row>
    <row r="48" spans="1:12" ht="15.75" customHeight="1">
      <c r="A48" s="184">
        <v>34</v>
      </c>
      <c r="B48" s="559"/>
      <c r="C48" s="559"/>
      <c r="D48" s="560"/>
      <c r="F48" s="593" t="s">
        <v>542</v>
      </c>
      <c r="G48" s="555" t="s">
        <v>383</v>
      </c>
    </row>
    <row r="49" spans="1:8" ht="15.75" customHeight="1">
      <c r="A49" s="184">
        <v>35</v>
      </c>
      <c r="B49" s="559"/>
      <c r="C49" s="559"/>
      <c r="D49" s="560"/>
      <c r="F49" s="594" t="s">
        <v>538</v>
      </c>
      <c r="G49" s="555" t="s">
        <v>384</v>
      </c>
    </row>
    <row r="50" spans="1:8" ht="15.75" customHeight="1">
      <c r="A50" s="184">
        <v>36</v>
      </c>
      <c r="B50" s="559"/>
      <c r="C50" s="559"/>
      <c r="D50" s="560"/>
      <c r="F50" s="595" t="s">
        <v>540</v>
      </c>
      <c r="G50" s="555" t="s">
        <v>385</v>
      </c>
    </row>
    <row r="51" spans="1:8" ht="15.75" customHeight="1">
      <c r="A51" s="184">
        <v>37</v>
      </c>
      <c r="B51" s="559"/>
      <c r="C51" s="559"/>
      <c r="D51" s="560"/>
      <c r="F51" s="595" t="s">
        <v>539</v>
      </c>
      <c r="G51" s="555" t="s">
        <v>745</v>
      </c>
    </row>
    <row r="52" spans="1:8" ht="15.75" customHeight="1">
      <c r="A52" s="184">
        <v>38</v>
      </c>
      <c r="B52" s="559"/>
      <c r="C52" s="559"/>
      <c r="D52" s="560"/>
      <c r="F52" s="594" t="s">
        <v>541</v>
      </c>
      <c r="G52" s="555" t="s">
        <v>319</v>
      </c>
    </row>
    <row r="53" spans="1:8" ht="15.75" customHeight="1">
      <c r="A53" s="184">
        <v>39</v>
      </c>
      <c r="B53" s="559"/>
      <c r="C53" s="559"/>
      <c r="D53" s="560"/>
      <c r="F53" s="594"/>
      <c r="G53" s="555" t="s">
        <v>322</v>
      </c>
    </row>
    <row r="54" spans="1:8" ht="15.75" customHeight="1">
      <c r="A54" s="184">
        <v>40</v>
      </c>
      <c r="B54" s="559"/>
      <c r="C54" s="559"/>
      <c r="D54" s="560"/>
      <c r="F54" s="592" t="s">
        <v>537</v>
      </c>
      <c r="G54" s="558" t="s">
        <v>734</v>
      </c>
    </row>
    <row r="55" spans="1:8" ht="15.75" customHeight="1">
      <c r="A55" s="184">
        <v>41</v>
      </c>
      <c r="B55" s="559"/>
      <c r="C55" s="559"/>
      <c r="D55" s="560"/>
      <c r="F55" s="594" t="s">
        <v>234</v>
      </c>
    </row>
    <row r="56" spans="1:8" ht="16" thickBot="1">
      <c r="A56" s="499">
        <v>42</v>
      </c>
      <c r="B56" s="559"/>
      <c r="C56" s="559"/>
      <c r="D56" s="560"/>
      <c r="F56" s="594" t="s">
        <v>538</v>
      </c>
    </row>
    <row r="57" spans="1:8" ht="15.75" customHeight="1">
      <c r="A57" s="493" t="s">
        <v>359</v>
      </c>
      <c r="B57" s="494"/>
      <c r="C57" s="494"/>
      <c r="D57" s="495"/>
      <c r="F57" s="595" t="s">
        <v>540</v>
      </c>
    </row>
    <row r="58" spans="1:8" ht="15.75" customHeight="1" thickBot="1">
      <c r="A58" s="496"/>
      <c r="B58" s="497" t="s">
        <v>350</v>
      </c>
      <c r="C58" s="497" t="s">
        <v>416</v>
      </c>
      <c r="D58" s="498" t="s">
        <v>351</v>
      </c>
      <c r="F58" s="595" t="s">
        <v>539</v>
      </c>
    </row>
    <row r="59" spans="1:8" ht="15.75" customHeight="1" thickBot="1">
      <c r="A59" s="183">
        <v>43</v>
      </c>
      <c r="B59" s="559"/>
      <c r="C59" s="559"/>
      <c r="D59" s="560"/>
      <c r="F59" s="596" t="s">
        <v>541</v>
      </c>
    </row>
    <row r="60" spans="1:8" ht="15.75" customHeight="1">
      <c r="A60" s="184">
        <v>44</v>
      </c>
      <c r="B60" s="559"/>
      <c r="C60" s="559"/>
      <c r="D60" s="560"/>
      <c r="F60" s="56"/>
    </row>
    <row r="61" spans="1:8" ht="15.75" customHeight="1">
      <c r="A61" s="184">
        <v>45</v>
      </c>
      <c r="B61" s="559"/>
      <c r="C61" s="559"/>
      <c r="D61" s="560"/>
      <c r="F61" s="56"/>
      <c r="G61" s="1">
        <v>5803</v>
      </c>
    </row>
    <row r="62" spans="1:8" ht="16" thickBot="1">
      <c r="A62" s="185">
        <v>46</v>
      </c>
      <c r="B62" s="747"/>
      <c r="C62" s="747"/>
      <c r="D62" s="748"/>
      <c r="F62" s="56"/>
    </row>
    <row r="63" spans="1:8" ht="15.75" customHeight="1">
      <c r="A63" s="4"/>
      <c r="B63" s="144"/>
      <c r="C63" s="119"/>
      <c r="D63" s="144"/>
      <c r="F63" s="56"/>
    </row>
    <row r="64" spans="1:8" ht="15.75" customHeight="1">
      <c r="A64" s="4"/>
      <c r="B64" s="369"/>
      <c r="C64" s="369"/>
      <c r="D64" s="369"/>
      <c r="F64" s="56"/>
      <c r="H64" s="1" t="s">
        <v>543</v>
      </c>
    </row>
    <row r="65" spans="1:8" ht="15.75" customHeight="1">
      <c r="A65" s="2"/>
      <c r="B65" s="179"/>
      <c r="C65" s="179"/>
      <c r="D65" s="746"/>
      <c r="F65" s="592" t="s">
        <v>358</v>
      </c>
    </row>
    <row r="66" spans="1:8" ht="15.75" customHeight="1">
      <c r="A66" s="2"/>
      <c r="B66" s="179"/>
      <c r="C66" s="179"/>
      <c r="D66" s="746"/>
      <c r="F66" s="593" t="s">
        <v>542</v>
      </c>
    </row>
    <row r="67" spans="1:8">
      <c r="A67" s="2"/>
      <c r="B67" s="179"/>
      <c r="C67" s="179"/>
      <c r="D67" s="746"/>
      <c r="F67" s="594" t="s">
        <v>538</v>
      </c>
    </row>
    <row r="68" spans="1:8">
      <c r="F68" s="595" t="s">
        <v>540</v>
      </c>
    </row>
    <row r="69" spans="1:8">
      <c r="F69" s="595" t="s">
        <v>539</v>
      </c>
    </row>
    <row r="70" spans="1:8">
      <c r="F70" s="594" t="s">
        <v>541</v>
      </c>
    </row>
    <row r="71" spans="1:8">
      <c r="F71" s="594"/>
      <c r="H71" s="1" t="s">
        <v>544</v>
      </c>
    </row>
    <row r="72" spans="1:8">
      <c r="F72" s="592" t="s">
        <v>537</v>
      </c>
      <c r="H72" s="1" t="s">
        <v>545</v>
      </c>
    </row>
    <row r="73" spans="1:8">
      <c r="F73" s="594" t="s">
        <v>234</v>
      </c>
      <c r="H73" s="1" t="s">
        <v>546</v>
      </c>
    </row>
    <row r="74" spans="1:8">
      <c r="F74" s="594" t="s">
        <v>538</v>
      </c>
      <c r="H74" s="1" t="s">
        <v>547</v>
      </c>
    </row>
    <row r="75" spans="1:8">
      <c r="F75" s="595" t="s">
        <v>540</v>
      </c>
      <c r="H75" s="1" t="s">
        <v>546</v>
      </c>
    </row>
    <row r="76" spans="1:8">
      <c r="F76" s="595" t="s">
        <v>539</v>
      </c>
    </row>
    <row r="77" spans="1:8" ht="16" thickBot="1">
      <c r="F77" s="596" t="s">
        <v>541</v>
      </c>
    </row>
  </sheetData>
  <sheetProtection algorithmName="SHA-512" hashValue="xz4d4iF0FkcRizREV6R/TsnDXtkicEuhrTWjXHvX+qN4aMxNdNPZhYvEWLd0MkFFMqSSeYv2J/vLGXceypyzDQ==" saltValue="1g2ohZcBFD+14LV2RdG+pw==" spinCount="100000" sheet="1" objects="1" scenarios="1"/>
  <dataConsolidate/>
  <mergeCells count="3">
    <mergeCell ref="F5:G5"/>
    <mergeCell ref="I5:L5"/>
    <mergeCell ref="A6:D6"/>
  </mergeCells>
  <phoneticPr fontId="0" type="noConversion"/>
  <dataValidations count="9">
    <dataValidation type="list" allowBlank="1" showInputMessage="1" showErrorMessage="1" sqref="C11:C30" xr:uid="{00000000-0002-0000-0400-000000000000}">
      <formula1>$F$18:$F$22</formula1>
    </dataValidation>
    <dataValidation type="list" allowBlank="1" showInputMessage="1" showErrorMessage="1" sqref="C47:C56 C59:C62" xr:uid="{00000000-0002-0000-0400-000001000000}">
      <formula1>$F$23:$F$24</formula1>
    </dataValidation>
    <dataValidation type="list" allowBlank="1" showInputMessage="1" showErrorMessage="1" sqref="B65:B67" xr:uid="{00000000-0002-0000-0400-000002000000}">
      <formula1>$F$14:$F$15</formula1>
    </dataValidation>
    <dataValidation type="list" allowBlank="1" showInputMessage="1" showErrorMessage="1" sqref="C65:C67" xr:uid="{00000000-0002-0000-0400-000003000000}">
      <formula1>$F$25:$F$26</formula1>
    </dataValidation>
    <dataValidation type="list" allowBlank="1" showInputMessage="1" showErrorMessage="1" sqref="D65:D67" xr:uid="{00000000-0002-0000-0400-000004000000}">
      <formula1>$F$41:$F$46</formula1>
    </dataValidation>
    <dataValidation type="list" allowBlank="1" showInputMessage="1" showErrorMessage="1" sqref="B11:B30 B47:B56" xr:uid="{00000000-0002-0000-0400-000005000000}">
      <formula1>$F$10:$F$13</formula1>
    </dataValidation>
    <dataValidation type="list" allowBlank="1" showInputMessage="1" showErrorMessage="1" sqref="B59:B62 B33:B44" xr:uid="{00000000-0002-0000-0400-000006000000}">
      <formula1>$F$29:$F$37</formula1>
    </dataValidation>
    <dataValidation type="list" allowBlank="1" showInputMessage="1" showErrorMessage="1" sqref="C33:C44" xr:uid="{00000000-0002-0000-0400-000007000000}">
      <formula1>$I$38:$I$41</formula1>
    </dataValidation>
    <dataValidation type="list" allowBlank="1" showInputMessage="1" showErrorMessage="1" sqref="D11:D30 D33:D44 D47:D56 D59:D62" xr:uid="{00000000-0002-0000-0400-000008000000}">
      <formula1>$G$9:$G$54</formula1>
    </dataValidation>
  </dataValidations>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2" manualBreakCount="2">
    <brk id="35" max="3" man="1"/>
    <brk id="48"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E80"/>
  <sheetViews>
    <sheetView zoomScale="75" workbookViewId="0">
      <pane ySplit="4" topLeftCell="A7" activePane="bottomLeft" state="frozen"/>
      <selection activeCell="J41" sqref="J41"/>
      <selection pane="bottomLeft" activeCell="J41" sqref="J41"/>
    </sheetView>
  </sheetViews>
  <sheetFormatPr defaultColWidth="8.81640625" defaultRowHeight="15.75" customHeight="1"/>
  <cols>
    <col min="1" max="4" width="33.453125" style="1" customWidth="1"/>
    <col min="5" max="5" width="33.453125" style="186" customWidth="1"/>
    <col min="6" max="16384" width="8.81640625" style="1"/>
  </cols>
  <sheetData>
    <row r="1" spans="1:5" ht="15.5">
      <c r="A1" s="8" t="s">
        <v>202</v>
      </c>
      <c r="D1" s="87"/>
      <c r="E1" s="87"/>
    </row>
    <row r="2" spans="1:5" ht="15.5">
      <c r="A2" s="4" t="s">
        <v>148</v>
      </c>
      <c r="C2" s="8"/>
      <c r="D2" s="186"/>
      <c r="E2" s="1"/>
    </row>
    <row r="3" spans="1:5" ht="15.5">
      <c r="A3" s="5" t="str">
        <f>"FY "&amp;'A(a)'!$D$27</f>
        <v>FY 2023-2024</v>
      </c>
      <c r="B3" s="19" t="s">
        <v>386</v>
      </c>
      <c r="C3" s="187"/>
      <c r="D3" s="187"/>
      <c r="E3" s="187"/>
    </row>
    <row r="4" spans="1:5" ht="16" thickBot="1">
      <c r="A4" s="5" t="str">
        <f>"Submittal Date: "&amp;'A(a)'!$D$28</f>
        <v xml:space="preserve">Submittal Date: </v>
      </c>
      <c r="B4" s="188" t="s">
        <v>387</v>
      </c>
      <c r="C4" s="188"/>
      <c r="D4" s="87"/>
      <c r="E4" s="23" t="str">
        <f>"Operator: "&amp;'A(a)'!$D$8</f>
        <v xml:space="preserve">Operator: </v>
      </c>
    </row>
    <row r="5" spans="1:5" ht="17.25" customHeight="1" thickBot="1">
      <c r="A5" s="189" t="s">
        <v>388</v>
      </c>
      <c r="B5" s="190"/>
      <c r="C5" s="190"/>
      <c r="D5" s="190"/>
      <c r="E5" s="191"/>
    </row>
    <row r="6" spans="1:5" ht="17.25" customHeight="1">
      <c r="A6" s="192" t="s">
        <v>389</v>
      </c>
      <c r="B6" s="190"/>
      <c r="C6" s="193"/>
      <c r="D6" s="194"/>
      <c r="E6" s="195"/>
    </row>
    <row r="7" spans="1:5" ht="16" thickBot="1">
      <c r="A7" s="531" t="s">
        <v>390</v>
      </c>
      <c r="B7" s="532" t="s">
        <v>349</v>
      </c>
      <c r="C7" s="532" t="s">
        <v>391</v>
      </c>
      <c r="D7" s="533" t="s">
        <v>392</v>
      </c>
      <c r="E7" s="534" t="s">
        <v>351</v>
      </c>
    </row>
    <row r="8" spans="1:5" ht="15" customHeight="1">
      <c r="A8" s="538" t="str">
        <f>IF('A(c)'!B11="","",'A(c)'!B11)</f>
        <v/>
      </c>
      <c r="B8" s="196" t="str">
        <f>IF('A(c)'!C11="","",'A(c)'!C11)</f>
        <v/>
      </c>
      <c r="C8" s="196" t="str">
        <f>IF(A8&amp;B8="","",VLOOKUP(A8&amp;B8,'A(c)'!$K$16:$L$29,2,FALSE))</f>
        <v/>
      </c>
      <c r="D8" s="569" t="str">
        <f>IF(B8="","",'F(a)'!E71)</f>
        <v/>
      </c>
      <c r="E8" s="570" t="str">
        <f>IF('A(c)'!D11="","",'A(c)'!D11)</f>
        <v/>
      </c>
    </row>
    <row r="9" spans="1:5" ht="15" customHeight="1">
      <c r="A9" s="538" t="str">
        <f>IF('A(c)'!B12="","",'A(c)'!B12)</f>
        <v/>
      </c>
      <c r="B9" s="196" t="str">
        <f>IF('A(c)'!C12="","",'A(c)'!C12)</f>
        <v/>
      </c>
      <c r="C9" s="196" t="str">
        <f>IF(A9&amp;B9="","",VLOOKUP(A9&amp;B9,'A(c)'!$K$16:$L$29,2,FALSE))</f>
        <v/>
      </c>
      <c r="D9" s="569" t="str">
        <f>IF(B9="","",'F(a)'!E72)</f>
        <v/>
      </c>
      <c r="E9" s="570" t="str">
        <f>IF('A(c)'!D12="","",'A(c)'!D12)</f>
        <v/>
      </c>
    </row>
    <row r="10" spans="1:5" ht="15" customHeight="1">
      <c r="A10" s="538" t="str">
        <f>IF('A(c)'!B13="","",'A(c)'!B13)</f>
        <v/>
      </c>
      <c r="B10" s="196" t="str">
        <f>IF('A(c)'!C13="","",'A(c)'!C13)</f>
        <v/>
      </c>
      <c r="C10" s="196" t="str">
        <f>IF(A10&amp;B10="","",VLOOKUP(A10&amp;B10,'A(c)'!$K$16:$L$29,2,FALSE))</f>
        <v/>
      </c>
      <c r="D10" s="569" t="str">
        <f>IF(B10="","",'F(a)'!E73)</f>
        <v/>
      </c>
      <c r="E10" s="570" t="str">
        <f>IF('A(c)'!D13="","",'A(c)'!D13)</f>
        <v/>
      </c>
    </row>
    <row r="11" spans="1:5" ht="15" customHeight="1">
      <c r="A11" s="538" t="str">
        <f>IF('A(c)'!B14="","",'A(c)'!B14)</f>
        <v/>
      </c>
      <c r="B11" s="196" t="str">
        <f>IF('A(c)'!C14="","",'A(c)'!C14)</f>
        <v/>
      </c>
      <c r="C11" s="196" t="str">
        <f>IF(A11&amp;B11="","",VLOOKUP(A11&amp;B11,'A(c)'!$K$16:$L$29,2,FALSE))</f>
        <v/>
      </c>
      <c r="D11" s="569" t="str">
        <f>IF(B11="","",'F(a)'!E74)</f>
        <v/>
      </c>
      <c r="E11" s="570" t="str">
        <f>IF('A(c)'!D14="","",'A(c)'!D14)</f>
        <v/>
      </c>
    </row>
    <row r="12" spans="1:5" ht="15" customHeight="1">
      <c r="A12" s="538" t="str">
        <f>IF('A(c)'!B15="","",'A(c)'!B15)</f>
        <v/>
      </c>
      <c r="B12" s="196" t="str">
        <f>IF('A(c)'!C15="","",'A(c)'!C15)</f>
        <v/>
      </c>
      <c r="C12" s="196" t="str">
        <f>IF(A12&amp;B12="","",VLOOKUP(A12&amp;B12,'A(c)'!$K$16:$L$29,2,FALSE))</f>
        <v/>
      </c>
      <c r="D12" s="569" t="str">
        <f>IF(B12="","",'F(a)'!E75)</f>
        <v/>
      </c>
      <c r="E12" s="570" t="str">
        <f>IF('A(c)'!D15="","",'A(c)'!D15)</f>
        <v/>
      </c>
    </row>
    <row r="13" spans="1:5" ht="15" customHeight="1">
      <c r="A13" s="538" t="str">
        <f>IF('A(c)'!B16="","",'A(c)'!B16)</f>
        <v/>
      </c>
      <c r="B13" s="196" t="str">
        <f>IF('A(c)'!C16="","",'A(c)'!C16)</f>
        <v/>
      </c>
      <c r="C13" s="196" t="str">
        <f>IF(A13&amp;B13="","",VLOOKUP(A13&amp;B13,'A(c)'!$K$16:$L$29,2,FALSE))</f>
        <v/>
      </c>
      <c r="D13" s="569" t="str">
        <f>IF(B13="","",'F(a)'!E76)</f>
        <v/>
      </c>
      <c r="E13" s="570" t="str">
        <f>IF('A(c)'!D16="","",'A(c)'!D16)</f>
        <v/>
      </c>
    </row>
    <row r="14" spans="1:5" ht="15" customHeight="1">
      <c r="A14" s="538" t="str">
        <f>IF('A(c)'!B17="","",'A(c)'!B17)</f>
        <v/>
      </c>
      <c r="B14" s="196" t="str">
        <f>IF('A(c)'!C17="","",'A(c)'!C17)</f>
        <v/>
      </c>
      <c r="C14" s="196" t="str">
        <f>IF(A14&amp;B14="","",VLOOKUP(A14&amp;B14,'A(c)'!$K$16:$L$29,2,FALSE))</f>
        <v/>
      </c>
      <c r="D14" s="569" t="str">
        <f>IF(B14="","",'F(a)'!E77)</f>
        <v/>
      </c>
      <c r="E14" s="570" t="str">
        <f>IF('A(c)'!D17="","",'A(c)'!D17)</f>
        <v/>
      </c>
    </row>
    <row r="15" spans="1:5" ht="15" customHeight="1">
      <c r="A15" s="538" t="str">
        <f>IF('A(c)'!B18="","",'A(c)'!B18)</f>
        <v/>
      </c>
      <c r="B15" s="196" t="str">
        <f>IF('A(c)'!C18="","",'A(c)'!C18)</f>
        <v/>
      </c>
      <c r="C15" s="196" t="str">
        <f>IF(A15&amp;B15="","",VLOOKUP(A15&amp;B15,'A(c)'!$K$16:$L$29,2,FALSE))</f>
        <v/>
      </c>
      <c r="D15" s="569" t="str">
        <f>IF(B15="","",'F(a)'!E78)</f>
        <v/>
      </c>
      <c r="E15" s="570" t="str">
        <f>IF('A(c)'!D18="","",'A(c)'!D18)</f>
        <v/>
      </c>
    </row>
    <row r="16" spans="1:5" ht="15" customHeight="1">
      <c r="A16" s="538" t="str">
        <f>IF('A(c)'!B19="","",'A(c)'!B19)</f>
        <v/>
      </c>
      <c r="B16" s="196" t="str">
        <f>IF('A(c)'!C19="","",'A(c)'!C19)</f>
        <v/>
      </c>
      <c r="C16" s="196" t="str">
        <f>IF(A16&amp;B16="","",VLOOKUP(A16&amp;B16,'A(c)'!$K$16:$L$29,2,FALSE))</f>
        <v/>
      </c>
      <c r="D16" s="569" t="str">
        <f>IF(B16="","",'F(a)'!E79)</f>
        <v/>
      </c>
      <c r="E16" s="570" t="str">
        <f>IF('A(c)'!D19="","",'A(c)'!D19)</f>
        <v/>
      </c>
    </row>
    <row r="17" spans="1:5" ht="15" customHeight="1">
      <c r="A17" s="538" t="str">
        <f>IF('A(c)'!B20="","",'A(c)'!B20)</f>
        <v/>
      </c>
      <c r="B17" s="196" t="str">
        <f>IF('A(c)'!C20="","",'A(c)'!C20)</f>
        <v/>
      </c>
      <c r="C17" s="196" t="str">
        <f>IF(A17&amp;B17="","",VLOOKUP(A17&amp;B17,'A(c)'!$K$16:$L$29,2,FALSE))</f>
        <v/>
      </c>
      <c r="D17" s="569" t="str">
        <f>IF(B17="","",'F(a)'!E80)</f>
        <v/>
      </c>
      <c r="E17" s="570" t="str">
        <f>IF('A(c)'!D20="","",'A(c)'!D20)</f>
        <v/>
      </c>
    </row>
    <row r="18" spans="1:5" ht="15" customHeight="1">
      <c r="A18" s="538" t="str">
        <f>IF('A(c)'!B21="","",'A(c)'!B21)</f>
        <v/>
      </c>
      <c r="B18" s="196" t="str">
        <f>IF('A(c)'!C21="","",'A(c)'!C21)</f>
        <v/>
      </c>
      <c r="C18" s="196" t="str">
        <f>IF(A18&amp;B18="","",VLOOKUP(A18&amp;B18,'A(c)'!$K$16:$L$29,2,FALSE))</f>
        <v/>
      </c>
      <c r="D18" s="569" t="str">
        <f>IF(B18="","",'F(a)'!E81)</f>
        <v/>
      </c>
      <c r="E18" s="570" t="str">
        <f>IF('A(c)'!D21="","",'A(c)'!D21)</f>
        <v/>
      </c>
    </row>
    <row r="19" spans="1:5" ht="15" customHeight="1">
      <c r="A19" s="538" t="str">
        <f>IF('A(c)'!B22="","",'A(c)'!B22)</f>
        <v/>
      </c>
      <c r="B19" s="196" t="str">
        <f>IF('A(c)'!C22="","",'A(c)'!C22)</f>
        <v/>
      </c>
      <c r="C19" s="196" t="str">
        <f>IF(A19&amp;B19="","",VLOOKUP(A19&amp;B19,'A(c)'!$K$16:$L$29,2,FALSE))</f>
        <v/>
      </c>
      <c r="D19" s="569" t="str">
        <f>IF(B19="","",'F(a)'!E82)</f>
        <v/>
      </c>
      <c r="E19" s="570" t="str">
        <f>IF('A(c)'!D22="","",'A(c)'!D22)</f>
        <v/>
      </c>
    </row>
    <row r="20" spans="1:5" ht="15" customHeight="1">
      <c r="A20" s="538" t="str">
        <f>IF('A(c)'!B23="","",'A(c)'!B23)</f>
        <v/>
      </c>
      <c r="B20" s="196" t="str">
        <f>IF('A(c)'!C23="","",'A(c)'!C23)</f>
        <v/>
      </c>
      <c r="C20" s="196" t="str">
        <f>IF(A20&amp;B20="","",VLOOKUP(A20&amp;B20,'A(c)'!$K$16:$L$29,2,FALSE))</f>
        <v/>
      </c>
      <c r="D20" s="569" t="str">
        <f>IF(B20="","",'F(a)'!E83)</f>
        <v/>
      </c>
      <c r="E20" s="570" t="str">
        <f>IF('A(c)'!D23="","",'A(c)'!D23)</f>
        <v/>
      </c>
    </row>
    <row r="21" spans="1:5" ht="15" customHeight="1">
      <c r="A21" s="538" t="str">
        <f>IF('A(c)'!B24="","",'A(c)'!B24)</f>
        <v/>
      </c>
      <c r="B21" s="196" t="str">
        <f>IF('A(c)'!C24="","",'A(c)'!C24)</f>
        <v/>
      </c>
      <c r="C21" s="196" t="str">
        <f>IF(A21&amp;B21="","",VLOOKUP(A21&amp;B21,'A(c)'!$K$16:$L$29,2,FALSE))</f>
        <v/>
      </c>
      <c r="D21" s="569" t="str">
        <f>IF(B21="","",'F(a)'!E84)</f>
        <v/>
      </c>
      <c r="E21" s="570" t="str">
        <f>IF('A(c)'!D24="","",'A(c)'!D24)</f>
        <v/>
      </c>
    </row>
    <row r="22" spans="1:5" ht="15" customHeight="1">
      <c r="A22" s="538" t="str">
        <f>IF('A(c)'!B25="","",'A(c)'!B25)</f>
        <v/>
      </c>
      <c r="B22" s="196" t="str">
        <f>IF('A(c)'!C25="","",'A(c)'!C25)</f>
        <v/>
      </c>
      <c r="C22" s="196" t="str">
        <f>IF(A22&amp;B22="","",VLOOKUP(A22&amp;B22,'A(c)'!$K$16:$L$29,2,FALSE))</f>
        <v/>
      </c>
      <c r="D22" s="569" t="str">
        <f>IF(B22="","",'F(a)'!E85)</f>
        <v/>
      </c>
      <c r="E22" s="570" t="str">
        <f>IF('A(c)'!D25="","",'A(c)'!D25)</f>
        <v/>
      </c>
    </row>
    <row r="23" spans="1:5" ht="15" customHeight="1">
      <c r="A23" s="538" t="str">
        <f>IF('A(c)'!B26="","",'A(c)'!B26)</f>
        <v/>
      </c>
      <c r="B23" s="196" t="str">
        <f>IF('A(c)'!C26="","",'A(c)'!C26)</f>
        <v/>
      </c>
      <c r="C23" s="196" t="str">
        <f>IF(A23&amp;B23="","",VLOOKUP(A23&amp;B23,'A(c)'!$K$16:$L$29,2,FALSE))</f>
        <v/>
      </c>
      <c r="D23" s="569" t="str">
        <f>IF(B23="","",'F(a)'!E86)</f>
        <v/>
      </c>
      <c r="E23" s="570" t="str">
        <f>IF('A(c)'!D26="","",'A(c)'!D26)</f>
        <v/>
      </c>
    </row>
    <row r="24" spans="1:5" ht="15" customHeight="1">
      <c r="A24" s="538" t="str">
        <f>IF('A(c)'!B27="","",'A(c)'!B27)</f>
        <v/>
      </c>
      <c r="B24" s="196" t="str">
        <f>IF('A(c)'!C27="","",'A(c)'!C27)</f>
        <v/>
      </c>
      <c r="C24" s="196" t="str">
        <f>IF(A24&amp;B24="","",VLOOKUP(A24&amp;B24,'A(c)'!$K$16:$L$29,2,FALSE))</f>
        <v/>
      </c>
      <c r="D24" s="569" t="str">
        <f>IF(B24="","",'F(a)'!E87)</f>
        <v/>
      </c>
      <c r="E24" s="570" t="str">
        <f>IF('A(c)'!D27="","",'A(c)'!D27)</f>
        <v/>
      </c>
    </row>
    <row r="25" spans="1:5" ht="15" customHeight="1">
      <c r="A25" s="538" t="str">
        <f>IF('A(c)'!B28="","",'A(c)'!B28)</f>
        <v/>
      </c>
      <c r="B25" s="196" t="str">
        <f>IF('A(c)'!C28="","",'A(c)'!C28)</f>
        <v/>
      </c>
      <c r="C25" s="196" t="str">
        <f>IF(A25&amp;B25="","",VLOOKUP(A25&amp;B25,'A(c)'!$K$16:$L$29,2,FALSE))</f>
        <v/>
      </c>
      <c r="D25" s="569" t="str">
        <f>IF(B25="","",'F(a)'!E88)</f>
        <v/>
      </c>
      <c r="E25" s="570" t="str">
        <f>IF('A(c)'!D28="","",'A(c)'!D28)</f>
        <v/>
      </c>
    </row>
    <row r="26" spans="1:5" ht="15" customHeight="1">
      <c r="A26" s="538" t="str">
        <f>IF('A(c)'!B29="","",'A(c)'!B29)</f>
        <v/>
      </c>
      <c r="B26" s="196" t="str">
        <f>IF('A(c)'!C29="","",'A(c)'!C29)</f>
        <v/>
      </c>
      <c r="C26" s="196" t="str">
        <f>IF(A26&amp;B26="","",VLOOKUP(A26&amp;B26,'A(c)'!$K$16:$L$29,2,FALSE))</f>
        <v/>
      </c>
      <c r="D26" s="569" t="str">
        <f>IF(B26="","",'F(a)'!E89)</f>
        <v/>
      </c>
      <c r="E26" s="570" t="str">
        <f>IF('A(c)'!D29="","",'A(c)'!D29)</f>
        <v/>
      </c>
    </row>
    <row r="27" spans="1:5" ht="15" customHeight="1">
      <c r="A27" s="538" t="str">
        <f>IF('A(c)'!B30="","",'A(c)'!B30)</f>
        <v/>
      </c>
      <c r="B27" s="196" t="str">
        <f>IF('A(c)'!C30="","",'A(c)'!C30)</f>
        <v/>
      </c>
      <c r="C27" s="196" t="str">
        <f>IF(A27&amp;B27="","",VLOOKUP(A27&amp;B27,'A(c)'!$K$16:$L$29,2,FALSE))</f>
        <v/>
      </c>
      <c r="D27" s="569" t="str">
        <f>IF(B27="","",'F(a)'!E90)</f>
        <v/>
      </c>
      <c r="E27" s="570" t="str">
        <f>IF('A(c)'!D30="","",'A(c)'!D30)</f>
        <v/>
      </c>
    </row>
    <row r="28" spans="1:5" ht="16" thickBot="1">
      <c r="A28" s="535"/>
      <c r="C28" s="146"/>
      <c r="D28" s="23" t="s">
        <v>393</v>
      </c>
      <c r="E28" s="577">
        <f>SUM(D8:D27)</f>
        <v>0</v>
      </c>
    </row>
    <row r="29" spans="1:5" ht="15.5">
      <c r="A29" s="192" t="s">
        <v>394</v>
      </c>
      <c r="B29" s="190"/>
      <c r="C29" s="200"/>
      <c r="D29" s="201"/>
      <c r="E29" s="202"/>
    </row>
    <row r="30" spans="1:5" ht="16" thickBot="1">
      <c r="A30" s="531" t="s">
        <v>396</v>
      </c>
      <c r="B30" s="532" t="s">
        <v>349</v>
      </c>
      <c r="C30" s="532" t="s">
        <v>395</v>
      </c>
      <c r="D30" s="533" t="s">
        <v>392</v>
      </c>
      <c r="E30" s="534" t="s">
        <v>351</v>
      </c>
    </row>
    <row r="31" spans="1:5" ht="15" customHeight="1">
      <c r="A31" s="538" t="str">
        <f>IF('A(c)'!B33="","",'A(c)'!B33)</f>
        <v/>
      </c>
      <c r="B31" s="196" t="str">
        <f>IF('A(c)'!C33="","",'A(c)'!C33)</f>
        <v/>
      </c>
      <c r="C31" s="196" t="str">
        <f>IF(B31="","",VLOOKUP(B31,'A(c)'!$I$39:$J$42,2,FALSE))</f>
        <v/>
      </c>
      <c r="D31" s="670" t="str">
        <f>IF(B31="","",'F(a)'!E92)</f>
        <v/>
      </c>
      <c r="E31" s="570" t="str">
        <f>IF('A(c)'!D33="","",'A(c)'!D33)</f>
        <v/>
      </c>
    </row>
    <row r="32" spans="1:5" ht="15" customHeight="1">
      <c r="A32" s="538" t="str">
        <f>IF('A(c)'!B34="","",'A(c)'!B34)</f>
        <v/>
      </c>
      <c r="B32" s="196" t="str">
        <f>IF('A(c)'!C34="","",'A(c)'!C34)</f>
        <v/>
      </c>
      <c r="C32" s="196" t="str">
        <f>IF(B32="","",VLOOKUP(B32,'A(c)'!$I$39:$J$42,2,FALSE))</f>
        <v/>
      </c>
      <c r="D32" s="583" t="str">
        <f>IF(B32="","",'F(a)'!E93)</f>
        <v/>
      </c>
      <c r="E32" s="570" t="str">
        <f>IF('A(c)'!D34="","",'A(c)'!D34)</f>
        <v/>
      </c>
    </row>
    <row r="33" spans="1:5" ht="15" customHeight="1">
      <c r="A33" s="538" t="str">
        <f>IF('A(c)'!B35="","",'A(c)'!B35)</f>
        <v/>
      </c>
      <c r="B33" s="196" t="str">
        <f>IF('A(c)'!C35="","",'A(c)'!C35)</f>
        <v/>
      </c>
      <c r="C33" s="196" t="str">
        <f>IF(B33="","",VLOOKUP(B33,'A(c)'!$I$39:$J$42,2,FALSE))</f>
        <v/>
      </c>
      <c r="D33" s="583" t="str">
        <f>IF(B33="","",'F(a)'!E94)</f>
        <v/>
      </c>
      <c r="E33" s="570" t="str">
        <f>IF('A(c)'!D35="","",'A(c)'!D35)</f>
        <v/>
      </c>
    </row>
    <row r="34" spans="1:5" ht="15" customHeight="1">
      <c r="A34" s="538" t="str">
        <f>IF('A(c)'!B36="","",'A(c)'!B36)</f>
        <v/>
      </c>
      <c r="B34" s="196" t="str">
        <f>IF('A(c)'!C36="","",'A(c)'!C36)</f>
        <v/>
      </c>
      <c r="C34" s="196" t="str">
        <f>IF(B34="","",VLOOKUP(B34,'A(c)'!$I$39:$J$42,2,FALSE))</f>
        <v/>
      </c>
      <c r="D34" s="583" t="str">
        <f>IF(B34="","",'F(a)'!E95)</f>
        <v/>
      </c>
      <c r="E34" s="570" t="str">
        <f>IF('A(c)'!D36="","",'A(c)'!D36)</f>
        <v/>
      </c>
    </row>
    <row r="35" spans="1:5" ht="15" customHeight="1">
      <c r="A35" s="538" t="str">
        <f>IF('A(c)'!B37="","",'A(c)'!B37)</f>
        <v/>
      </c>
      <c r="B35" s="196" t="str">
        <f>IF('A(c)'!C37="","",'A(c)'!C37)</f>
        <v/>
      </c>
      <c r="C35" s="196" t="str">
        <f>IF(B35="","",VLOOKUP(B35,'A(c)'!I43:J46,2,FALSE))</f>
        <v/>
      </c>
      <c r="D35" s="583" t="str">
        <f>IF(B35="","",'F(a)'!E96)</f>
        <v/>
      </c>
      <c r="E35" s="570" t="str">
        <f>IF('A(c)'!D37="","",'A(c)'!D37)</f>
        <v/>
      </c>
    </row>
    <row r="36" spans="1:5" ht="15" customHeight="1">
      <c r="A36" s="538" t="str">
        <f>IF('A(c)'!B38="","",'A(c)'!B38)</f>
        <v/>
      </c>
      <c r="B36" s="196" t="str">
        <f>IF('A(c)'!C38="","",'A(c)'!C38)</f>
        <v/>
      </c>
      <c r="C36" s="196" t="str">
        <f>IF(B36="","",VLOOKUP(B36,'A(c)'!I44:J47,2,FALSE))</f>
        <v/>
      </c>
      <c r="D36" s="583" t="str">
        <f>IF(B36="","",'F(a)'!E97)</f>
        <v/>
      </c>
      <c r="E36" s="570" t="str">
        <f>IF('A(c)'!D38="","",'A(c)'!D38)</f>
        <v/>
      </c>
    </row>
    <row r="37" spans="1:5" ht="15" customHeight="1">
      <c r="A37" s="538" t="str">
        <f>IF('A(c)'!B39="","",'A(c)'!B39)</f>
        <v/>
      </c>
      <c r="B37" s="196" t="str">
        <f>IF('A(c)'!C39="","",'A(c)'!C39)</f>
        <v/>
      </c>
      <c r="C37" s="196" t="str">
        <f>IF(B37="","",VLOOKUP(B37,'A(c)'!I45:J48,2,FALSE))</f>
        <v/>
      </c>
      <c r="D37" s="583" t="str">
        <f>IF(B37="","",'F(a)'!E98)</f>
        <v/>
      </c>
      <c r="E37" s="570" t="str">
        <f>IF('A(c)'!D39="","",'A(c)'!D39)</f>
        <v/>
      </c>
    </row>
    <row r="38" spans="1:5" ht="15" customHeight="1">
      <c r="A38" s="538" t="str">
        <f>IF('A(c)'!B40="","",'A(c)'!B40)</f>
        <v/>
      </c>
      <c r="B38" s="196" t="str">
        <f>IF('A(c)'!C40="","",'A(c)'!C40)</f>
        <v/>
      </c>
      <c r="C38" s="196" t="str">
        <f>IF(B38="","",VLOOKUP(B38,'A(c)'!I46:J49,2,FALSE))</f>
        <v/>
      </c>
      <c r="D38" s="583" t="str">
        <f>IF(B38="","",'F(a)'!E99)</f>
        <v/>
      </c>
      <c r="E38" s="570" t="str">
        <f>IF('A(c)'!D40="","",'A(c)'!D40)</f>
        <v/>
      </c>
    </row>
    <row r="39" spans="1:5" ht="15" customHeight="1">
      <c r="A39" s="538" t="str">
        <f>IF('A(c)'!B41="","",'A(c)'!B41)</f>
        <v/>
      </c>
      <c r="B39" s="196" t="str">
        <f>IF('A(c)'!C41="","",'A(c)'!C41)</f>
        <v/>
      </c>
      <c r="C39" s="196" t="str">
        <f>IF(B39="","",VLOOKUP(B39,'A(c)'!I47:J50,2,FALSE))</f>
        <v/>
      </c>
      <c r="D39" s="583" t="str">
        <f>IF(B39="","",'F(a)'!E100)</f>
        <v/>
      </c>
      <c r="E39" s="570" t="str">
        <f>IF('A(c)'!D41="","",'A(c)'!D41)</f>
        <v/>
      </c>
    </row>
    <row r="40" spans="1:5" ht="15" customHeight="1">
      <c r="A40" s="538" t="str">
        <f>IF('A(c)'!B42="","",'A(c)'!B42)</f>
        <v/>
      </c>
      <c r="B40" s="196" t="str">
        <f>IF('A(c)'!C42="","",'A(c)'!C42)</f>
        <v/>
      </c>
      <c r="C40" s="196" t="str">
        <f>IF(B40="","",VLOOKUP(B40,'A(c)'!I48:J51,2,FALSE))</f>
        <v/>
      </c>
      <c r="D40" s="583" t="str">
        <f>IF(B40="","",'F(a)'!E101)</f>
        <v/>
      </c>
      <c r="E40" s="570" t="str">
        <f>IF('A(c)'!D42="","",'A(c)'!D42)</f>
        <v/>
      </c>
    </row>
    <row r="41" spans="1:5" ht="15" customHeight="1">
      <c r="A41" s="538" t="str">
        <f>IF('A(c)'!B43="","",'A(c)'!B43)</f>
        <v/>
      </c>
      <c r="B41" s="196" t="str">
        <f>IF('A(c)'!C43="","",'A(c)'!C43)</f>
        <v/>
      </c>
      <c r="C41" s="196" t="str">
        <f>IF(B41="","",VLOOKUP(B41,'A(c)'!I49:J52,2,FALSE))</f>
        <v/>
      </c>
      <c r="D41" s="583" t="str">
        <f>IF(B41="","",'F(a)'!E102)</f>
        <v/>
      </c>
      <c r="E41" s="570" t="str">
        <f>IF('A(c)'!D43="","",'A(c)'!D43)</f>
        <v/>
      </c>
    </row>
    <row r="42" spans="1:5" ht="15" customHeight="1">
      <c r="A42" s="538" t="str">
        <f>IF('A(c)'!B44="","",'A(c)'!B44)</f>
        <v/>
      </c>
      <c r="B42" s="196" t="str">
        <f>IF('A(c)'!C44="","",'A(c)'!C44)</f>
        <v/>
      </c>
      <c r="C42" s="196" t="str">
        <f>IF(B42="","",VLOOKUP(B42,'A(c)'!I50:J53,2,FALSE))</f>
        <v/>
      </c>
      <c r="D42" s="583" t="str">
        <f>IF(B42="","",'F(a)'!E103)</f>
        <v/>
      </c>
      <c r="E42" s="570" t="str">
        <f>IF('A(c)'!D44="","",'A(c)'!D44)</f>
        <v/>
      </c>
    </row>
    <row r="43" spans="1:5" ht="16" thickBot="1">
      <c r="A43" s="197"/>
      <c r="B43" s="198"/>
      <c r="C43" s="198"/>
      <c r="D43" s="129" t="s">
        <v>397</v>
      </c>
      <c r="E43" s="572">
        <f>SUM(D31:D42)</f>
        <v>0</v>
      </c>
    </row>
    <row r="44" spans="1:5" ht="15.5">
      <c r="A44" s="192" t="s">
        <v>398</v>
      </c>
      <c r="B44" s="190"/>
      <c r="C44" s="200"/>
      <c r="D44" s="203"/>
      <c r="E44" s="539"/>
    </row>
    <row r="45" spans="1:5" ht="15.5">
      <c r="A45" s="205"/>
      <c r="B45" s="206"/>
      <c r="C45" s="207"/>
      <c r="D45" s="208" t="s">
        <v>106</v>
      </c>
      <c r="E45" s="703">
        <f>'F(a)'!E67</f>
        <v>0</v>
      </c>
    </row>
    <row r="46" spans="1:5" ht="15.5">
      <c r="A46" s="535"/>
      <c r="C46" s="146"/>
      <c r="D46" s="119" t="s">
        <v>399</v>
      </c>
      <c r="E46" s="702">
        <f>'F(a)'!E68</f>
        <v>0</v>
      </c>
    </row>
    <row r="47" spans="1:5" ht="16" thickBot="1">
      <c r="A47" s="197"/>
      <c r="B47" s="198"/>
      <c r="C47" s="199"/>
      <c r="D47" s="209" t="s">
        <v>191</v>
      </c>
      <c r="E47" s="572">
        <f>'F(a)'!E69</f>
        <v>0</v>
      </c>
    </row>
    <row r="48" spans="1:5" ht="16" thickBot="1">
      <c r="A48" s="210"/>
      <c r="B48" s="211"/>
      <c r="C48" s="212"/>
      <c r="D48" s="213" t="s">
        <v>410</v>
      </c>
      <c r="E48" s="573">
        <f>SUM(E28+E43+E45+E46+E47)</f>
        <v>0</v>
      </c>
    </row>
    <row r="49" spans="1:5" ht="17.25" customHeight="1" thickBot="1">
      <c r="A49" s="493" t="s">
        <v>411</v>
      </c>
      <c r="B49" s="190"/>
      <c r="C49" s="200"/>
      <c r="D49" s="201"/>
      <c r="E49" s="202"/>
    </row>
    <row r="50" spans="1:5" ht="15.5">
      <c r="A50" s="189" t="s">
        <v>412</v>
      </c>
      <c r="B50" s="190"/>
      <c r="C50" s="200"/>
      <c r="D50" s="204"/>
      <c r="E50" s="202"/>
    </row>
    <row r="51" spans="1:5" ht="16" thickBot="1">
      <c r="A51" s="531" t="s">
        <v>390</v>
      </c>
      <c r="B51" s="532" t="s">
        <v>349</v>
      </c>
      <c r="C51" s="532" t="s">
        <v>413</v>
      </c>
      <c r="D51" s="533" t="s">
        <v>392</v>
      </c>
      <c r="E51" s="534" t="s">
        <v>351</v>
      </c>
    </row>
    <row r="52" spans="1:5" ht="15.75" customHeight="1">
      <c r="A52" s="536" t="str">
        <f>IF('A(c)'!B47="","",'A(c)'!B47)</f>
        <v/>
      </c>
      <c r="B52" s="537" t="str">
        <f>IF('A(c)'!C47="","",'A(c)'!C47)</f>
        <v/>
      </c>
      <c r="C52" s="196" t="str">
        <f>IF(A52&amp;B52="","",VLOOKUP(A52&amp;B52,'A(c)'!$K$31:$L$35,2,FALSE))</f>
        <v/>
      </c>
      <c r="D52" s="568" t="str">
        <f>IF(B52="","",'F(c)'!C51)</f>
        <v/>
      </c>
      <c r="E52" s="576" t="str">
        <f>IF('A(c)'!D47="","",'A(c)'!D47)</f>
        <v/>
      </c>
    </row>
    <row r="53" spans="1:5" ht="15.75" customHeight="1">
      <c r="A53" s="538" t="str">
        <f>IF('A(c)'!B48="","",'A(c)'!B48)</f>
        <v/>
      </c>
      <c r="B53" s="196" t="str">
        <f>IF('A(c)'!C48="","",'A(c)'!C48)</f>
        <v/>
      </c>
      <c r="C53" s="196" t="str">
        <f>IF(A53&amp;B53="","",VLOOKUP(A53&amp;B53,'A(c)'!$K$31:$L$35,2,FALSE))</f>
        <v/>
      </c>
      <c r="D53" s="569" t="str">
        <f>IF(B53="","",'F(c)'!C52)</f>
        <v/>
      </c>
      <c r="E53" s="570" t="str">
        <f>IF('A(c)'!D48="","",'A(c)'!D48)</f>
        <v/>
      </c>
    </row>
    <row r="54" spans="1:5" ht="15.75" customHeight="1">
      <c r="A54" s="538" t="str">
        <f>IF('A(c)'!B49="","",'A(c)'!B49)</f>
        <v/>
      </c>
      <c r="B54" s="196" t="str">
        <f>IF('A(c)'!C49="","",'A(c)'!C49)</f>
        <v/>
      </c>
      <c r="C54" s="196" t="str">
        <f>IF(A54&amp;B54="","",VLOOKUP(A54&amp;B54,'A(c)'!$K$31:$L$35,2,FALSE))</f>
        <v/>
      </c>
      <c r="D54" s="569" t="str">
        <f>IF(B54="","",'F(c)'!C53)</f>
        <v/>
      </c>
      <c r="E54" s="570" t="str">
        <f>IF('A(c)'!D49="","",'A(c)'!D49)</f>
        <v/>
      </c>
    </row>
    <row r="55" spans="1:5" ht="15.75" customHeight="1">
      <c r="A55" s="538" t="str">
        <f>IF('A(c)'!B50="","",'A(c)'!B50)</f>
        <v/>
      </c>
      <c r="B55" s="196" t="str">
        <f>IF('A(c)'!C50="","",'A(c)'!C50)</f>
        <v/>
      </c>
      <c r="C55" s="196" t="str">
        <f>IF(A55&amp;B55="","",VLOOKUP(A55&amp;B55,'A(c)'!$K$31:$L$35,2,FALSE))</f>
        <v/>
      </c>
      <c r="D55" s="569" t="str">
        <f>IF(B55="","",'F(c)'!C54)</f>
        <v/>
      </c>
      <c r="E55" s="570" t="str">
        <f>IF('A(c)'!D50="","",'A(c)'!D50)</f>
        <v/>
      </c>
    </row>
    <row r="56" spans="1:5" ht="15.75" customHeight="1">
      <c r="A56" s="538" t="str">
        <f>IF('A(c)'!B51="","",'A(c)'!B51)</f>
        <v/>
      </c>
      <c r="B56" s="196" t="str">
        <f>IF('A(c)'!C51="","",'A(c)'!C51)</f>
        <v/>
      </c>
      <c r="C56" s="196" t="str">
        <f>IF(A56&amp;B56="","",VLOOKUP(A56&amp;B56,'A(c)'!$K$31:$L$35,2,FALSE))</f>
        <v/>
      </c>
      <c r="D56" s="569" t="str">
        <f>IF(B56="","",'F(c)'!C55)</f>
        <v/>
      </c>
      <c r="E56" s="570" t="str">
        <f>IF('A(c)'!D51="","",'A(c)'!D51)</f>
        <v/>
      </c>
    </row>
    <row r="57" spans="1:5" ht="15.75" customHeight="1">
      <c r="A57" s="538" t="str">
        <f>IF('A(c)'!B52="","",'A(c)'!B52)</f>
        <v/>
      </c>
      <c r="B57" s="196" t="str">
        <f>IF('A(c)'!C52="","",'A(c)'!C52)</f>
        <v/>
      </c>
      <c r="C57" s="196" t="str">
        <f>IF(A57&amp;B57="","",VLOOKUP(A57&amp;B57,'A(c)'!$K$31:$L$35,2,FALSE))</f>
        <v/>
      </c>
      <c r="D57" s="569" t="str">
        <f>IF(B57="","",'F(c)'!C56)</f>
        <v/>
      </c>
      <c r="E57" s="570" t="str">
        <f>IF('A(c)'!D52="","",'A(c)'!D52)</f>
        <v/>
      </c>
    </row>
    <row r="58" spans="1:5" ht="15.75" customHeight="1">
      <c r="A58" s="538" t="str">
        <f>IF('A(c)'!B53="","",'A(c)'!B53)</f>
        <v/>
      </c>
      <c r="B58" s="196" t="str">
        <f>IF('A(c)'!C53="","",'A(c)'!C53)</f>
        <v/>
      </c>
      <c r="C58" s="196" t="str">
        <f>IF(A58&amp;B58="","",VLOOKUP(A58&amp;B58,'A(c)'!$K$31:$L$35,2,FALSE))</f>
        <v/>
      </c>
      <c r="D58" s="569" t="str">
        <f>IF(B58="","",'F(c)'!C57)</f>
        <v/>
      </c>
      <c r="E58" s="570" t="str">
        <f>IF('A(c)'!D53="","",'A(c)'!D53)</f>
        <v/>
      </c>
    </row>
    <row r="59" spans="1:5" ht="15.75" customHeight="1">
      <c r="A59" s="538" t="str">
        <f>IF('A(c)'!B54="","",'A(c)'!B54)</f>
        <v/>
      </c>
      <c r="B59" s="196" t="str">
        <f>IF('A(c)'!C54="","",'A(c)'!C54)</f>
        <v/>
      </c>
      <c r="C59" s="196" t="str">
        <f>IF(A59&amp;B59="","",VLOOKUP(A59&amp;B59,'A(c)'!$K$31:$L$35,2,FALSE))</f>
        <v/>
      </c>
      <c r="D59" s="569" t="str">
        <f>IF(B59="","",'F(c)'!C58)</f>
        <v/>
      </c>
      <c r="E59" s="570" t="str">
        <f>IF('A(c)'!D54="","",'A(c)'!D54)</f>
        <v/>
      </c>
    </row>
    <row r="60" spans="1:5" ht="15.75" customHeight="1">
      <c r="A60" s="538" t="str">
        <f>IF('A(c)'!B55="","",'A(c)'!B55)</f>
        <v/>
      </c>
      <c r="B60" s="196" t="str">
        <f>IF('A(c)'!C55="","",'A(c)'!C55)</f>
        <v/>
      </c>
      <c r="C60" s="196" t="str">
        <f>IF(A60&amp;B60="","",VLOOKUP(A60&amp;B60,'A(c)'!$K$31:$L$35,2,FALSE))</f>
        <v/>
      </c>
      <c r="D60" s="569" t="str">
        <f>IF(B60="","",'F(c)'!C59)</f>
        <v/>
      </c>
      <c r="E60" s="570" t="str">
        <f>IF('A(c)'!D55="","",'A(c)'!D55)</f>
        <v/>
      </c>
    </row>
    <row r="61" spans="1:5" ht="15.75" customHeight="1">
      <c r="A61" s="538" t="str">
        <f>IF('A(c)'!B56="","",'A(c)'!B56)</f>
        <v/>
      </c>
      <c r="B61" s="196" t="str">
        <f>IF('A(c)'!C56="","",'A(c)'!C56)</f>
        <v/>
      </c>
      <c r="C61" s="196" t="str">
        <f>IF(A61&amp;B61="","",VLOOKUP(A61&amp;B61,'A(c)'!$K$31:$L$35,2,FALSE))</f>
        <v/>
      </c>
      <c r="D61" s="569" t="str">
        <f>IF(B61="","",'F(c)'!C60)</f>
        <v/>
      </c>
      <c r="E61" s="570" t="str">
        <f>IF('A(c)'!D56="","",'A(c)'!D56)</f>
        <v/>
      </c>
    </row>
    <row r="62" spans="1:5" ht="15.75" customHeight="1" thickBot="1">
      <c r="A62" s="535"/>
      <c r="C62" s="146"/>
      <c r="D62" s="23" t="s">
        <v>414</v>
      </c>
      <c r="E62" s="577">
        <f>SUM(D52:D61)</f>
        <v>0</v>
      </c>
    </row>
    <row r="63" spans="1:5" ht="18" customHeight="1">
      <c r="A63" s="189" t="s">
        <v>415</v>
      </c>
      <c r="B63" s="190"/>
      <c r="C63" s="200"/>
      <c r="D63" s="204"/>
      <c r="E63" s="202"/>
    </row>
    <row r="64" spans="1:5" ht="15.75" customHeight="1" thickBot="1">
      <c r="A64" s="531" t="s">
        <v>396</v>
      </c>
      <c r="B64" s="532" t="s">
        <v>349</v>
      </c>
      <c r="C64" s="532" t="s">
        <v>395</v>
      </c>
      <c r="D64" s="533" t="s">
        <v>392</v>
      </c>
      <c r="E64" s="534" t="s">
        <v>351</v>
      </c>
    </row>
    <row r="65" spans="1:5" ht="15.75" customHeight="1">
      <c r="A65" s="538" t="str">
        <f>IF('A(c)'!B59="","",'A(c)'!C59)</f>
        <v/>
      </c>
      <c r="B65" s="569" t="str">
        <f>IF('A(c)'!B59="","",'A(c)'!B59)</f>
        <v/>
      </c>
      <c r="C65" s="583" t="str">
        <f>IF(B65="","","6730(b)")</f>
        <v/>
      </c>
      <c r="D65" s="569" t="str">
        <f>IF(B65="","",'F(c)'!C61)</f>
        <v/>
      </c>
      <c r="E65" s="570" t="str">
        <f>IF('A(c)'!D59="","",'A(c)'!D59)</f>
        <v/>
      </c>
    </row>
    <row r="66" spans="1:5" ht="15.75" customHeight="1">
      <c r="A66" s="538" t="str">
        <f>IF('A(c)'!B60="","",'A(c)'!C60)</f>
        <v/>
      </c>
      <c r="B66" s="569" t="str">
        <f>IF('A(c)'!B60="","",'A(c)'!B60)</f>
        <v/>
      </c>
      <c r="C66" s="583" t="str">
        <f>IF(B66="","","6730(b)")</f>
        <v/>
      </c>
      <c r="D66" s="569" t="str">
        <f>IF(B66="","",'F(c)'!C62)</f>
        <v/>
      </c>
      <c r="E66" s="570" t="str">
        <f>IF('A(c)'!D60="","",'A(c)'!D60)</f>
        <v/>
      </c>
    </row>
    <row r="67" spans="1:5" ht="15.75" customHeight="1">
      <c r="A67" s="538" t="str">
        <f>IF('A(c)'!B61="","",'A(c)'!C61)</f>
        <v/>
      </c>
      <c r="B67" s="569" t="str">
        <f>IF('A(c)'!B61="","",'A(c)'!B61)</f>
        <v/>
      </c>
      <c r="C67" s="583" t="str">
        <f>IF(B67="","","6730(b)")</f>
        <v/>
      </c>
      <c r="D67" s="569" t="str">
        <f>IF(B67="","",'F(c)'!C63)</f>
        <v/>
      </c>
      <c r="E67" s="570" t="str">
        <f>IF('A(c)'!D61="","",'A(c)'!D61)</f>
        <v/>
      </c>
    </row>
    <row r="68" spans="1:5" ht="15.75" customHeight="1">
      <c r="A68" s="540" t="str">
        <f>IF('A(c)'!B62="","",'A(c)'!C62)</f>
        <v/>
      </c>
      <c r="B68" s="569" t="str">
        <f>IF('A(c)'!B62="","",'A(c)'!B62)</f>
        <v/>
      </c>
      <c r="C68" s="583" t="str">
        <f>IF(B68="","","6730(b)")</f>
        <v/>
      </c>
      <c r="D68" s="569" t="str">
        <f>IF(B68="","",'F(c)'!C64)</f>
        <v/>
      </c>
      <c r="E68" s="571" t="str">
        <f>IF('A(c)'!D62="","",'A(c)'!D62)</f>
        <v/>
      </c>
    </row>
    <row r="69" spans="1:5" ht="15.75" customHeight="1" thickBot="1">
      <c r="A69" s="197"/>
      <c r="B69" s="198"/>
      <c r="C69" s="198"/>
      <c r="D69" s="129" t="s">
        <v>434</v>
      </c>
      <c r="E69" s="572">
        <f>SUM(D65:D68)</f>
        <v>0</v>
      </c>
    </row>
    <row r="70" spans="1:5" ht="15.75" customHeight="1">
      <c r="A70" s="189" t="s">
        <v>435</v>
      </c>
      <c r="B70" s="190"/>
      <c r="C70" s="200"/>
      <c r="D70" s="203"/>
      <c r="E70" s="539"/>
    </row>
    <row r="71" spans="1:5" ht="15.75" customHeight="1">
      <c r="A71" s="205"/>
      <c r="B71" s="207"/>
      <c r="C71" s="207"/>
      <c r="D71" s="214" t="s">
        <v>399</v>
      </c>
      <c r="E71" s="575">
        <f>'F(c)'!C49</f>
        <v>0</v>
      </c>
    </row>
    <row r="72" spans="1:5" ht="15.75" customHeight="1" thickBot="1">
      <c r="A72" s="215"/>
      <c r="B72" s="216"/>
      <c r="C72" s="216"/>
      <c r="D72" s="217" t="s">
        <v>400</v>
      </c>
      <c r="E72" s="574">
        <f>'F(c)'!C50</f>
        <v>0</v>
      </c>
    </row>
    <row r="73" spans="1:5" ht="15.75" customHeight="1" thickBot="1">
      <c r="A73" s="218"/>
      <c r="B73" s="212"/>
      <c r="C73" s="212"/>
      <c r="D73" s="213" t="s">
        <v>436</v>
      </c>
      <c r="E73" s="573">
        <f>SUM(E62+E69+E71+E72)</f>
        <v>0</v>
      </c>
    </row>
    <row r="74" spans="1:5" ht="15.75" customHeight="1">
      <c r="A74" s="56" t="s">
        <v>446</v>
      </c>
      <c r="C74" s="219"/>
      <c r="D74" s="219"/>
      <c r="E74" s="220"/>
    </row>
    <row r="75" spans="1:5" ht="15.75" customHeight="1">
      <c r="A75" s="56" t="s">
        <v>447</v>
      </c>
      <c r="C75" s="219"/>
      <c r="D75" s="219"/>
      <c r="E75" s="220"/>
    </row>
    <row r="76" spans="1:5" ht="15.75" customHeight="1">
      <c r="A76" s="56" t="s">
        <v>456</v>
      </c>
      <c r="C76" s="219"/>
      <c r="D76" s="219"/>
      <c r="E76" s="220"/>
    </row>
    <row r="77" spans="1:5" ht="15.75" customHeight="1">
      <c r="A77" s="56" t="s">
        <v>457</v>
      </c>
      <c r="C77" s="219"/>
      <c r="D77" s="219"/>
      <c r="E77" s="220"/>
    </row>
    <row r="78" spans="1:5" ht="27" customHeight="1">
      <c r="A78" s="221" t="s">
        <v>458</v>
      </c>
      <c r="B78" s="222"/>
      <c r="C78" s="223"/>
      <c r="D78" s="224" t="s">
        <v>459</v>
      </c>
      <c r="E78" s="223"/>
    </row>
    <row r="79" spans="1:5" ht="15.75" customHeight="1">
      <c r="A79" s="1" t="str">
        <f>'A(a)'!$D$15&amp;", "&amp;'A(a)'!$D$16</f>
        <v xml:space="preserve">, </v>
      </c>
      <c r="B79" s="225"/>
      <c r="C79" s="135"/>
      <c r="D79" s="127"/>
    </row>
    <row r="80" spans="1:5" ht="15.75" customHeight="1">
      <c r="B80" s="225"/>
      <c r="C80" s="135"/>
      <c r="D80" s="127"/>
    </row>
  </sheetData>
  <sheetProtection password="C680" sheet="1" objects="1" scenarios="1"/>
  <phoneticPr fontId="0" type="noConversion"/>
  <printOptions horizontalCentered="1"/>
  <pageMargins left="0.5" right="0.5" top="0.75" bottom="0.75" header="0.5" footer="0.5"/>
  <pageSetup scale="95" fitToHeight="3" orientation="portrait" blackAndWhite="1" r:id="rId1"/>
  <headerFooter alignWithMargins="0">
    <oddFooter>&amp;LMTC Funding Policy and Programs Section    May 2022 &amp;RPage &amp;P of &amp;N</oddFooter>
  </headerFooter>
  <rowBreaks count="2" manualBreakCount="2">
    <brk id="28" max="65535" man="1"/>
    <brk id="47"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I106"/>
  <sheetViews>
    <sheetView zoomScale="75" workbookViewId="0">
      <pane xSplit="2" ySplit="8" topLeftCell="C9" activePane="bottomRight" state="frozen"/>
      <selection activeCell="J41" sqref="J41"/>
      <selection pane="topRight" activeCell="J41" sqref="J41"/>
      <selection pane="bottomLeft" activeCell="J41" sqref="J41"/>
      <selection pane="bottomRight" activeCell="B3" sqref="B3"/>
    </sheetView>
  </sheetViews>
  <sheetFormatPr defaultColWidth="8.81640625" defaultRowHeight="15.5"/>
  <cols>
    <col min="1" max="1" width="4.81640625" style="163" customWidth="1"/>
    <col min="2" max="2" width="45.81640625" style="1" customWidth="1"/>
    <col min="3" max="3" width="15.81640625" style="1" customWidth="1"/>
    <col min="4" max="5" width="15.81640625" style="226" customWidth="1"/>
    <col min="6" max="35" width="15.81640625" style="1" customWidth="1"/>
    <col min="36" max="16384" width="8.81640625" style="1"/>
  </cols>
  <sheetData>
    <row r="1" spans="1:35">
      <c r="A1" s="8" t="s">
        <v>203</v>
      </c>
      <c r="C1" s="8"/>
    </row>
    <row r="2" spans="1:35">
      <c r="A2" s="4" t="s">
        <v>270</v>
      </c>
      <c r="C2" s="8"/>
    </row>
    <row r="3" spans="1:35">
      <c r="A3" s="5" t="str">
        <f>"FY "&amp;'A(a)'!$D$27</f>
        <v>FY 2023-2024</v>
      </c>
      <c r="C3" s="227" t="s">
        <v>495</v>
      </c>
      <c r="D3" s="228"/>
      <c r="E3" s="228"/>
      <c r="F3" s="229" t="s">
        <v>496</v>
      </c>
      <c r="G3" s="229"/>
      <c r="H3" s="229"/>
      <c r="I3" s="229" t="s">
        <v>496</v>
      </c>
      <c r="J3" s="229"/>
      <c r="K3" s="229"/>
      <c r="L3" s="229" t="s">
        <v>496</v>
      </c>
      <c r="M3" s="229"/>
      <c r="N3" s="229"/>
      <c r="O3" s="229" t="s">
        <v>496</v>
      </c>
      <c r="P3" s="229"/>
      <c r="Q3" s="229"/>
      <c r="R3" s="229" t="s">
        <v>496</v>
      </c>
      <c r="S3" s="229"/>
      <c r="T3" s="229"/>
      <c r="U3" s="229" t="s">
        <v>496</v>
      </c>
      <c r="V3" s="229"/>
      <c r="W3" s="229"/>
      <c r="X3" s="229" t="s">
        <v>496</v>
      </c>
      <c r="Y3" s="229"/>
      <c r="Z3" s="229"/>
      <c r="AA3" s="229" t="s">
        <v>496</v>
      </c>
      <c r="AB3" s="229"/>
      <c r="AC3" s="229"/>
      <c r="AD3" s="229" t="s">
        <v>496</v>
      </c>
      <c r="AE3" s="229"/>
      <c r="AF3" s="229"/>
      <c r="AG3" s="229" t="s">
        <v>496</v>
      </c>
      <c r="AH3" s="229"/>
      <c r="AI3" s="229"/>
    </row>
    <row r="4" spans="1:35" ht="16" thickBot="1">
      <c r="A4" s="5" t="str">
        <f>"Submittal Date: "&amp;'A(a)'!$D$28</f>
        <v xml:space="preserve">Submittal Date: </v>
      </c>
      <c r="B4" s="5"/>
      <c r="C4" s="230" t="s">
        <v>497</v>
      </c>
      <c r="D4" s="231"/>
      <c r="E4" s="231"/>
      <c r="F4" s="232" t="s">
        <v>498</v>
      </c>
      <c r="G4" s="232"/>
      <c r="H4" s="232"/>
      <c r="I4" s="232" t="s">
        <v>498</v>
      </c>
      <c r="J4" s="232"/>
      <c r="K4" s="232"/>
      <c r="L4" s="232" t="s">
        <v>498</v>
      </c>
      <c r="M4" s="232"/>
      <c r="N4" s="232"/>
      <c r="O4" s="232" t="s">
        <v>498</v>
      </c>
      <c r="P4" s="232"/>
      <c r="Q4" s="232"/>
      <c r="R4" s="232" t="s">
        <v>498</v>
      </c>
      <c r="S4" s="232"/>
      <c r="T4" s="232"/>
      <c r="U4" s="232" t="s">
        <v>498</v>
      </c>
      <c r="V4" s="232"/>
      <c r="W4" s="232"/>
      <c r="X4" s="232" t="s">
        <v>498</v>
      </c>
      <c r="Y4" s="232"/>
      <c r="Z4" s="232"/>
      <c r="AA4" s="232" t="s">
        <v>498</v>
      </c>
      <c r="AB4" s="232"/>
      <c r="AC4" s="232"/>
      <c r="AD4" s="232" t="s">
        <v>498</v>
      </c>
      <c r="AE4" s="232"/>
      <c r="AF4" s="232"/>
      <c r="AG4" s="232" t="s">
        <v>498</v>
      </c>
      <c r="AH4" s="232"/>
      <c r="AI4" s="232"/>
    </row>
    <row r="5" spans="1:35">
      <c r="A5" s="4" t="str">
        <f>"Operator: "&amp;'A(a)'!$D$8</f>
        <v xml:space="preserve">Operator: </v>
      </c>
      <c r="B5" s="5"/>
      <c r="C5" s="233"/>
      <c r="D5" s="234" t="s">
        <v>499</v>
      </c>
      <c r="E5" s="235"/>
      <c r="F5" s="233"/>
      <c r="G5" s="234" t="str">
        <f>IF('A(a)'!$C$32="","",'A(a)'!$C$32)&amp;IF('A(a)'!$D$32="",""," - "&amp;'A(a)'!$D$32)</f>
        <v/>
      </c>
      <c r="H5" s="235"/>
      <c r="I5" s="233"/>
      <c r="J5" s="234" t="str">
        <f>IF('A(a)'!$C$33="","",'A(a)'!$C$33)&amp;IF('A(a)'!$D$33="",""," - "&amp;'A(a)'!$D$33)</f>
        <v/>
      </c>
      <c r="K5" s="235"/>
      <c r="L5" s="233"/>
      <c r="M5" s="234" t="str">
        <f>IF('A(a)'!$C$34="","",'A(a)'!$C$34)&amp;IF('A(a)'!$D$34="",""," - "&amp;'A(a)'!$D$34)</f>
        <v/>
      </c>
      <c r="N5" s="235"/>
      <c r="O5" s="233"/>
      <c r="P5" s="234" t="str">
        <f>IF('A(a)'!$C$35="","",'A(a)'!$C$35)&amp;IF('A(a)'!$D$35="",""," - "&amp;'A(a)'!$D$35)</f>
        <v/>
      </c>
      <c r="Q5" s="235"/>
      <c r="R5" s="236"/>
      <c r="S5" s="234" t="str">
        <f>IF('A(a)'!$C$36="","",'A(a)'!$C$36)&amp;IF('A(a)'!$D$36="",""," - "&amp;'A(a)'!$D$36)</f>
        <v/>
      </c>
      <c r="T5" s="237"/>
      <c r="U5" s="236"/>
      <c r="V5" s="234" t="str">
        <f>IF('A(a)'!$C$37="","",'A(a)'!$C$37)&amp;IF('A(a)'!$D$37="",""," - "&amp;'A(a)'!$D$37)</f>
        <v/>
      </c>
      <c r="W5" s="237"/>
      <c r="X5" s="236"/>
      <c r="Y5" s="234" t="str">
        <f>IF('A(a)'!$C$38="","",'A(a)'!$C$38)&amp;IF('A(a)'!$D$38="",""," - "&amp;'A(a)'!$D$38)</f>
        <v/>
      </c>
      <c r="Z5" s="237"/>
      <c r="AA5" s="236"/>
      <c r="AB5" s="234" t="str">
        <f>IF('A(a)'!$C$39="","",'A(a)'!$C$39)&amp;IF('A(a)'!$D$39="",""," - "&amp;'A(a)'!$D$39)</f>
        <v/>
      </c>
      <c r="AC5" s="237"/>
      <c r="AD5" s="238"/>
      <c r="AE5" s="234" t="str">
        <f>IF('A(a)'!$C$40="","",'A(a)'!$C$40)&amp;IF('A(a)'!$D$40="",""," - "&amp;'A(a)'!$D$40)</f>
        <v/>
      </c>
      <c r="AF5" s="238"/>
      <c r="AG5" s="236"/>
      <c r="AH5" s="234" t="str">
        <f>IF('A(a)'!$C$41="","",'A(a)'!$C$41)&amp;IF('A(a)'!$D$41="",""," - "&amp;'A(a)'!$D$41)</f>
        <v/>
      </c>
      <c r="AI5" s="237"/>
    </row>
    <row r="6" spans="1:35">
      <c r="B6" s="239" t="s">
        <v>500</v>
      </c>
      <c r="C6" s="240" t="s">
        <v>501</v>
      </c>
      <c r="D6" s="241" t="s">
        <v>502</v>
      </c>
      <c r="E6" s="242"/>
      <c r="F6" s="584" t="s">
        <v>501</v>
      </c>
      <c r="G6" s="243" t="s">
        <v>502</v>
      </c>
      <c r="H6" s="588"/>
      <c r="I6" s="584" t="s">
        <v>501</v>
      </c>
      <c r="J6" s="243" t="s">
        <v>502</v>
      </c>
      <c r="K6" s="588"/>
      <c r="L6" s="584" t="s">
        <v>501</v>
      </c>
      <c r="M6" s="243" t="s">
        <v>502</v>
      </c>
      <c r="N6" s="588"/>
      <c r="O6" s="584" t="s">
        <v>501</v>
      </c>
      <c r="P6" s="243" t="s">
        <v>502</v>
      </c>
      <c r="Q6" s="588"/>
      <c r="R6" s="584" t="s">
        <v>501</v>
      </c>
      <c r="S6" s="243" t="s">
        <v>502</v>
      </c>
      <c r="T6" s="588"/>
      <c r="U6" s="584" t="s">
        <v>501</v>
      </c>
      <c r="V6" s="243" t="s">
        <v>502</v>
      </c>
      <c r="W6" s="588"/>
      <c r="X6" s="584" t="s">
        <v>501</v>
      </c>
      <c r="Y6" s="243" t="s">
        <v>502</v>
      </c>
      <c r="Z6" s="588"/>
      <c r="AA6" s="584" t="s">
        <v>501</v>
      </c>
      <c r="AB6" s="243" t="s">
        <v>502</v>
      </c>
      <c r="AC6" s="588"/>
      <c r="AD6" s="584" t="s">
        <v>501</v>
      </c>
      <c r="AE6" s="243" t="s">
        <v>502</v>
      </c>
      <c r="AF6" s="588"/>
      <c r="AG6" s="584" t="s">
        <v>501</v>
      </c>
      <c r="AH6" s="243" t="s">
        <v>502</v>
      </c>
      <c r="AI6" s="588"/>
    </row>
    <row r="7" spans="1:35" ht="15.75" customHeight="1">
      <c r="B7" s="244" t="s">
        <v>503</v>
      </c>
      <c r="C7" s="245" t="s">
        <v>504</v>
      </c>
      <c r="D7" s="246" t="s">
        <v>505</v>
      </c>
      <c r="E7" s="247" t="s">
        <v>506</v>
      </c>
      <c r="F7" s="585" t="s">
        <v>504</v>
      </c>
      <c r="G7" s="248" t="s">
        <v>505</v>
      </c>
      <c r="H7" s="589" t="s">
        <v>506</v>
      </c>
      <c r="I7" s="585" t="s">
        <v>504</v>
      </c>
      <c r="J7" s="248" t="s">
        <v>505</v>
      </c>
      <c r="K7" s="589" t="s">
        <v>506</v>
      </c>
      <c r="L7" s="585" t="s">
        <v>504</v>
      </c>
      <c r="M7" s="248" t="s">
        <v>505</v>
      </c>
      <c r="N7" s="589" t="s">
        <v>506</v>
      </c>
      <c r="O7" s="585" t="s">
        <v>504</v>
      </c>
      <c r="P7" s="248" t="s">
        <v>505</v>
      </c>
      <c r="Q7" s="589" t="s">
        <v>506</v>
      </c>
      <c r="R7" s="585" t="s">
        <v>504</v>
      </c>
      <c r="S7" s="248" t="s">
        <v>505</v>
      </c>
      <c r="T7" s="589" t="s">
        <v>506</v>
      </c>
      <c r="U7" s="585" t="s">
        <v>504</v>
      </c>
      <c r="V7" s="248" t="s">
        <v>505</v>
      </c>
      <c r="W7" s="589" t="s">
        <v>506</v>
      </c>
      <c r="X7" s="585" t="s">
        <v>504</v>
      </c>
      <c r="Y7" s="248" t="s">
        <v>505</v>
      </c>
      <c r="Z7" s="589" t="s">
        <v>506</v>
      </c>
      <c r="AA7" s="585" t="s">
        <v>504</v>
      </c>
      <c r="AB7" s="248" t="s">
        <v>505</v>
      </c>
      <c r="AC7" s="589" t="s">
        <v>506</v>
      </c>
      <c r="AD7" s="585" t="s">
        <v>504</v>
      </c>
      <c r="AE7" s="248" t="s">
        <v>505</v>
      </c>
      <c r="AF7" s="589" t="s">
        <v>506</v>
      </c>
      <c r="AG7" s="585" t="s">
        <v>504</v>
      </c>
      <c r="AH7" s="248" t="s">
        <v>505</v>
      </c>
      <c r="AI7" s="589" t="s">
        <v>506</v>
      </c>
    </row>
    <row r="8" spans="1:35" ht="15.75" customHeight="1">
      <c r="B8" s="244" t="s">
        <v>507</v>
      </c>
      <c r="C8" s="249" t="s">
        <v>869</v>
      </c>
      <c r="D8" s="250" t="s">
        <v>863</v>
      </c>
      <c r="E8" s="251" t="s">
        <v>868</v>
      </c>
      <c r="F8" s="586" t="str">
        <f t="shared" ref="F8:AI8" si="0">C8</f>
        <v>FY 2021-2022</v>
      </c>
      <c r="G8" s="252" t="str">
        <f t="shared" si="0"/>
        <v>FY 2022-23</v>
      </c>
      <c r="H8" s="587" t="str">
        <f t="shared" si="0"/>
        <v>FY 2023-24</v>
      </c>
      <c r="I8" s="586" t="str">
        <f t="shared" si="0"/>
        <v>FY 2021-2022</v>
      </c>
      <c r="J8" s="252" t="str">
        <f t="shared" si="0"/>
        <v>FY 2022-23</v>
      </c>
      <c r="K8" s="587" t="str">
        <f t="shared" si="0"/>
        <v>FY 2023-24</v>
      </c>
      <c r="L8" s="586" t="str">
        <f t="shared" si="0"/>
        <v>FY 2021-2022</v>
      </c>
      <c r="M8" s="252" t="str">
        <f t="shared" si="0"/>
        <v>FY 2022-23</v>
      </c>
      <c r="N8" s="587" t="str">
        <f t="shared" si="0"/>
        <v>FY 2023-24</v>
      </c>
      <c r="O8" s="586" t="str">
        <f t="shared" si="0"/>
        <v>FY 2021-2022</v>
      </c>
      <c r="P8" s="252" t="str">
        <f t="shared" si="0"/>
        <v>FY 2022-23</v>
      </c>
      <c r="Q8" s="587" t="str">
        <f t="shared" si="0"/>
        <v>FY 2023-24</v>
      </c>
      <c r="R8" s="586" t="str">
        <f t="shared" si="0"/>
        <v>FY 2021-2022</v>
      </c>
      <c r="S8" s="252" t="str">
        <f t="shared" si="0"/>
        <v>FY 2022-23</v>
      </c>
      <c r="T8" s="587" t="str">
        <f t="shared" si="0"/>
        <v>FY 2023-24</v>
      </c>
      <c r="U8" s="586" t="str">
        <f t="shared" si="0"/>
        <v>FY 2021-2022</v>
      </c>
      <c r="V8" s="252" t="str">
        <f t="shared" si="0"/>
        <v>FY 2022-23</v>
      </c>
      <c r="W8" s="587" t="str">
        <f t="shared" si="0"/>
        <v>FY 2023-24</v>
      </c>
      <c r="X8" s="586" t="str">
        <f t="shared" si="0"/>
        <v>FY 2021-2022</v>
      </c>
      <c r="Y8" s="252" t="str">
        <f t="shared" si="0"/>
        <v>FY 2022-23</v>
      </c>
      <c r="Z8" s="587" t="str">
        <f t="shared" si="0"/>
        <v>FY 2023-24</v>
      </c>
      <c r="AA8" s="586" t="str">
        <f t="shared" si="0"/>
        <v>FY 2021-2022</v>
      </c>
      <c r="AB8" s="252" t="str">
        <f t="shared" si="0"/>
        <v>FY 2022-23</v>
      </c>
      <c r="AC8" s="590" t="str">
        <f t="shared" si="0"/>
        <v>FY 2023-24</v>
      </c>
      <c r="AD8" s="586" t="str">
        <f t="shared" si="0"/>
        <v>FY 2021-2022</v>
      </c>
      <c r="AE8" s="252" t="str">
        <f t="shared" si="0"/>
        <v>FY 2022-23</v>
      </c>
      <c r="AF8" s="587" t="str">
        <f t="shared" si="0"/>
        <v>FY 2023-24</v>
      </c>
      <c r="AG8" s="586" t="str">
        <f t="shared" si="0"/>
        <v>FY 2021-2022</v>
      </c>
      <c r="AH8" s="252" t="str">
        <f t="shared" si="0"/>
        <v>FY 2022-23</v>
      </c>
      <c r="AI8" s="253" t="str">
        <f t="shared" si="0"/>
        <v>FY 2023-24</v>
      </c>
    </row>
    <row r="9" spans="1:35">
      <c r="A9" s="155" t="s">
        <v>508</v>
      </c>
      <c r="B9" s="155"/>
      <c r="C9" s="254"/>
      <c r="D9" s="255"/>
      <c r="E9" s="254"/>
      <c r="F9" s="254"/>
      <c r="G9" s="255"/>
      <c r="H9" s="254"/>
      <c r="I9" s="254"/>
      <c r="J9" s="255"/>
      <c r="K9" s="254"/>
      <c r="L9" s="254"/>
      <c r="M9" s="255"/>
      <c r="N9" s="254"/>
      <c r="O9" s="254"/>
      <c r="P9" s="255"/>
      <c r="Q9" s="254"/>
      <c r="R9" s="254"/>
      <c r="S9" s="255"/>
      <c r="T9" s="254"/>
      <c r="U9" s="254"/>
      <c r="V9" s="255"/>
      <c r="W9" s="254"/>
      <c r="X9" s="254"/>
      <c r="Y9" s="255"/>
      <c r="Z9" s="254"/>
      <c r="AA9" s="254"/>
      <c r="AB9" s="255"/>
      <c r="AC9" s="254"/>
      <c r="AD9" s="254"/>
      <c r="AE9" s="255"/>
      <c r="AF9" s="256"/>
      <c r="AG9" s="254"/>
      <c r="AH9" s="255"/>
      <c r="AI9" s="256"/>
    </row>
    <row r="10" spans="1:35">
      <c r="A10" s="257">
        <v>1</v>
      </c>
      <c r="B10" s="258" t="s">
        <v>802</v>
      </c>
      <c r="C10" s="259">
        <f t="shared" ref="C10:C16" si="1">SUM(F10+I10+L10+O10+R10+U10+X10+AA10+AD10+AG10)</f>
        <v>0</v>
      </c>
      <c r="D10" s="63">
        <f t="shared" ref="D10:D15" si="2">SUM(G10+J10+M10+P10+S10+V10+Y10+AB10+AE10+AH10)</f>
        <v>0</v>
      </c>
      <c r="E10" s="64">
        <f t="shared" ref="E10:E16" si="3">SUM(H10+K10+N10+Q10+T10+W10+Z10+AC10+AF10+AI10)</f>
        <v>0</v>
      </c>
      <c r="F10" s="260"/>
      <c r="G10" s="57"/>
      <c r="H10" s="261"/>
      <c r="I10" s="260"/>
      <c r="J10" s="57"/>
      <c r="K10" s="58"/>
      <c r="L10" s="260"/>
      <c r="M10" s="57"/>
      <c r="N10" s="58"/>
      <c r="O10" s="260"/>
      <c r="P10" s="57"/>
      <c r="Q10" s="58"/>
      <c r="R10" s="260"/>
      <c r="S10" s="57"/>
      <c r="T10" s="58"/>
      <c r="U10" s="260"/>
      <c r="V10" s="57"/>
      <c r="W10" s="58"/>
      <c r="X10" s="260"/>
      <c r="Y10" s="57"/>
      <c r="Z10" s="58"/>
      <c r="AA10" s="260"/>
      <c r="AB10" s="57"/>
      <c r="AC10" s="58"/>
      <c r="AD10" s="260"/>
      <c r="AE10" s="57"/>
      <c r="AF10" s="58"/>
      <c r="AG10" s="260"/>
      <c r="AH10" s="57"/>
      <c r="AI10" s="58"/>
    </row>
    <row r="11" spans="1:35">
      <c r="A11" s="262">
        <v>2</v>
      </c>
      <c r="B11" s="263" t="s">
        <v>803</v>
      </c>
      <c r="C11" s="259">
        <f t="shared" si="1"/>
        <v>0</v>
      </c>
      <c r="D11" s="63">
        <f t="shared" si="2"/>
        <v>0</v>
      </c>
      <c r="E11" s="64">
        <f t="shared" si="3"/>
        <v>0</v>
      </c>
      <c r="F11" s="260"/>
      <c r="G11" s="57"/>
      <c r="H11" s="264"/>
      <c r="I11" s="260"/>
      <c r="J11" s="57"/>
      <c r="K11" s="58"/>
      <c r="L11" s="260"/>
      <c r="M11" s="57"/>
      <c r="N11" s="58"/>
      <c r="O11" s="260"/>
      <c r="P11" s="57"/>
      <c r="Q11" s="58"/>
      <c r="R11" s="260"/>
      <c r="S11" s="57"/>
      <c r="T11" s="58"/>
      <c r="U11" s="260"/>
      <c r="V11" s="57"/>
      <c r="W11" s="58"/>
      <c r="X11" s="260"/>
      <c r="Y11" s="57"/>
      <c r="Z11" s="58"/>
      <c r="AA11" s="260"/>
      <c r="AB11" s="57"/>
      <c r="AC11" s="58"/>
      <c r="AD11" s="260"/>
      <c r="AE11" s="57"/>
      <c r="AF11" s="58"/>
      <c r="AG11" s="260"/>
      <c r="AH11" s="57"/>
      <c r="AI11" s="58"/>
    </row>
    <row r="12" spans="1:35">
      <c r="A12" s="262">
        <v>3</v>
      </c>
      <c r="B12" s="263" t="s">
        <v>845</v>
      </c>
      <c r="C12" s="259">
        <f t="shared" si="1"/>
        <v>0</v>
      </c>
      <c r="D12" s="63">
        <f t="shared" si="2"/>
        <v>0</v>
      </c>
      <c r="E12" s="64">
        <f t="shared" si="3"/>
        <v>0</v>
      </c>
      <c r="F12" s="260"/>
      <c r="G12" s="57"/>
      <c r="H12" s="264"/>
      <c r="I12" s="260"/>
      <c r="J12" s="57"/>
      <c r="K12" s="58"/>
      <c r="L12" s="260"/>
      <c r="M12" s="57"/>
      <c r="N12" s="58"/>
      <c r="O12" s="260"/>
      <c r="P12" s="57"/>
      <c r="Q12" s="58"/>
      <c r="R12" s="260"/>
      <c r="S12" s="57"/>
      <c r="T12" s="58"/>
      <c r="U12" s="260"/>
      <c r="V12" s="57"/>
      <c r="W12" s="58"/>
      <c r="X12" s="260"/>
      <c r="Y12" s="57"/>
      <c r="Z12" s="58"/>
      <c r="AA12" s="260"/>
      <c r="AB12" s="57"/>
      <c r="AC12" s="58"/>
      <c r="AD12" s="260"/>
      <c r="AE12" s="57"/>
      <c r="AF12" s="58"/>
      <c r="AG12" s="260"/>
      <c r="AH12" s="57"/>
      <c r="AI12" s="58"/>
    </row>
    <row r="13" spans="1:35">
      <c r="A13" s="262">
        <v>4</v>
      </c>
      <c r="B13" s="263" t="s">
        <v>804</v>
      </c>
      <c r="C13" s="259">
        <f t="shared" si="1"/>
        <v>0</v>
      </c>
      <c r="D13" s="63">
        <f t="shared" si="2"/>
        <v>0</v>
      </c>
      <c r="E13" s="64">
        <f t="shared" si="3"/>
        <v>0</v>
      </c>
      <c r="F13" s="260"/>
      <c r="G13" s="57"/>
      <c r="H13" s="261"/>
      <c r="I13" s="260"/>
      <c r="J13" s="57"/>
      <c r="K13" s="58"/>
      <c r="L13" s="260"/>
      <c r="M13" s="57"/>
      <c r="N13" s="58"/>
      <c r="O13" s="260"/>
      <c r="P13" s="57"/>
      <c r="Q13" s="58"/>
      <c r="R13" s="260"/>
      <c r="S13" s="57"/>
      <c r="T13" s="58"/>
      <c r="U13" s="260"/>
      <c r="V13" s="57"/>
      <c r="W13" s="58"/>
      <c r="X13" s="260"/>
      <c r="Y13" s="57"/>
      <c r="Z13" s="58"/>
      <c r="AA13" s="260"/>
      <c r="AB13" s="57"/>
      <c r="AC13" s="58"/>
      <c r="AD13" s="260"/>
      <c r="AE13" s="57"/>
      <c r="AF13" s="58"/>
      <c r="AG13" s="260"/>
      <c r="AH13" s="57"/>
      <c r="AI13" s="58"/>
    </row>
    <row r="14" spans="1:35">
      <c r="A14" s="262">
        <v>5</v>
      </c>
      <c r="B14" s="263" t="s">
        <v>448</v>
      </c>
      <c r="C14" s="259">
        <f t="shared" si="1"/>
        <v>0</v>
      </c>
      <c r="D14" s="63">
        <f t="shared" si="2"/>
        <v>0</v>
      </c>
      <c r="E14" s="64">
        <f t="shared" si="3"/>
        <v>0</v>
      </c>
      <c r="F14" s="260"/>
      <c r="G14" s="57"/>
      <c r="H14" s="58"/>
      <c r="I14" s="260"/>
      <c r="J14" s="57"/>
      <c r="K14" s="58"/>
      <c r="L14" s="260"/>
      <c r="M14" s="57"/>
      <c r="N14" s="58"/>
      <c r="O14" s="260"/>
      <c r="P14" s="57"/>
      <c r="Q14" s="58"/>
      <c r="R14" s="260"/>
      <c r="S14" s="57"/>
      <c r="T14" s="58"/>
      <c r="U14" s="260"/>
      <c r="V14" s="57"/>
      <c r="W14" s="58"/>
      <c r="X14" s="260"/>
      <c r="Y14" s="57"/>
      <c r="Z14" s="58"/>
      <c r="AA14" s="260"/>
      <c r="AB14" s="57"/>
      <c r="AC14" s="58"/>
      <c r="AD14" s="260"/>
      <c r="AE14" s="57"/>
      <c r="AF14" s="58"/>
      <c r="AG14" s="260"/>
      <c r="AH14" s="57"/>
      <c r="AI14" s="58"/>
    </row>
    <row r="15" spans="1:35" s="8" customFormat="1">
      <c r="A15" s="262">
        <v>6</v>
      </c>
      <c r="B15" s="265" t="str">
        <f>IF(OR(C33&lt;C15,C33&gt;C15,D33&lt;D15,D33&gt;D15,E33&lt;E15,E33&gt;E15),"TOTAL, LINE 6 MUST EQUAL LINE 22!","TOTAL EXPENSE")</f>
        <v>TOTAL EXPENSE</v>
      </c>
      <c r="C15" s="266">
        <f t="shared" si="1"/>
        <v>0</v>
      </c>
      <c r="D15" s="267">
        <f t="shared" si="2"/>
        <v>0</v>
      </c>
      <c r="E15" s="268">
        <f t="shared" si="3"/>
        <v>0</v>
      </c>
      <c r="F15" s="266">
        <f>SUM(F10:F14)</f>
        <v>0</v>
      </c>
      <c r="G15" s="267">
        <f t="shared" ref="G15:Z15" si="4">SUM(G10:G14)</f>
        <v>0</v>
      </c>
      <c r="H15" s="268">
        <f t="shared" si="4"/>
        <v>0</v>
      </c>
      <c r="I15" s="266">
        <f t="shared" si="4"/>
        <v>0</v>
      </c>
      <c r="J15" s="267">
        <f t="shared" si="4"/>
        <v>0</v>
      </c>
      <c r="K15" s="268">
        <f t="shared" si="4"/>
        <v>0</v>
      </c>
      <c r="L15" s="266">
        <f t="shared" si="4"/>
        <v>0</v>
      </c>
      <c r="M15" s="267">
        <f t="shared" si="4"/>
        <v>0</v>
      </c>
      <c r="N15" s="268">
        <f t="shared" si="4"/>
        <v>0</v>
      </c>
      <c r="O15" s="266">
        <f t="shared" si="4"/>
        <v>0</v>
      </c>
      <c r="P15" s="267">
        <f t="shared" si="4"/>
        <v>0</v>
      </c>
      <c r="Q15" s="268">
        <f t="shared" si="4"/>
        <v>0</v>
      </c>
      <c r="R15" s="266">
        <f t="shared" si="4"/>
        <v>0</v>
      </c>
      <c r="S15" s="267">
        <f t="shared" si="4"/>
        <v>0</v>
      </c>
      <c r="T15" s="268">
        <f t="shared" si="4"/>
        <v>0</v>
      </c>
      <c r="U15" s="266">
        <f t="shared" si="4"/>
        <v>0</v>
      </c>
      <c r="V15" s="267">
        <f t="shared" si="4"/>
        <v>0</v>
      </c>
      <c r="W15" s="268">
        <f t="shared" si="4"/>
        <v>0</v>
      </c>
      <c r="X15" s="266">
        <f t="shared" si="4"/>
        <v>0</v>
      </c>
      <c r="Y15" s="267">
        <f t="shared" si="4"/>
        <v>0</v>
      </c>
      <c r="Z15" s="268">
        <f t="shared" si="4"/>
        <v>0</v>
      </c>
      <c r="AA15" s="266">
        <f t="shared" ref="AA15:AI15" si="5">SUM(AA10:AA14)</f>
        <v>0</v>
      </c>
      <c r="AB15" s="267">
        <f t="shared" si="5"/>
        <v>0</v>
      </c>
      <c r="AC15" s="268">
        <f t="shared" si="5"/>
        <v>0</v>
      </c>
      <c r="AD15" s="266">
        <f>SUM(AD10:AD14)</f>
        <v>0</v>
      </c>
      <c r="AE15" s="267">
        <f>SUM(AE10:AE14)</f>
        <v>0</v>
      </c>
      <c r="AF15" s="268">
        <f>SUM(AF10:AF14)</f>
        <v>0</v>
      </c>
      <c r="AG15" s="266">
        <f t="shared" si="5"/>
        <v>0</v>
      </c>
      <c r="AH15" s="267">
        <f t="shared" si="5"/>
        <v>0</v>
      </c>
      <c r="AI15" s="268">
        <f t="shared" si="5"/>
        <v>0</v>
      </c>
    </row>
    <row r="16" spans="1:35">
      <c r="A16" s="262">
        <v>7</v>
      </c>
      <c r="B16" s="263" t="s">
        <v>828</v>
      </c>
      <c r="C16" s="259">
        <f t="shared" si="1"/>
        <v>0</v>
      </c>
      <c r="D16" s="63">
        <f>SUM(G16+J16+M16+P16+S16+V16+Y16+AB16+AE16+AH16)</f>
        <v>0</v>
      </c>
      <c r="E16" s="64">
        <f t="shared" si="3"/>
        <v>0</v>
      </c>
      <c r="F16" s="260"/>
      <c r="G16" s="57"/>
      <c r="H16" s="58"/>
      <c r="I16" s="260"/>
      <c r="J16" s="57"/>
      <c r="K16" s="58"/>
      <c r="L16" s="260"/>
      <c r="M16" s="57"/>
      <c r="N16" s="58"/>
      <c r="O16" s="260"/>
      <c r="P16" s="57"/>
      <c r="Q16" s="58"/>
      <c r="R16" s="260"/>
      <c r="S16" s="57"/>
      <c r="T16" s="58"/>
      <c r="U16" s="260"/>
      <c r="V16" s="57"/>
      <c r="W16" s="58"/>
      <c r="X16" s="260"/>
      <c r="Y16" s="57"/>
      <c r="Z16" s="58"/>
      <c r="AA16" s="260"/>
      <c r="AB16" s="57"/>
      <c r="AC16" s="58"/>
      <c r="AD16" s="260"/>
      <c r="AE16" s="57"/>
      <c r="AF16" s="58"/>
      <c r="AG16" s="260"/>
      <c r="AH16" s="57"/>
      <c r="AI16" s="58"/>
    </row>
    <row r="17" spans="1:35">
      <c r="A17" s="155" t="s">
        <v>509</v>
      </c>
      <c r="B17" s="155"/>
      <c r="C17" s="269"/>
      <c r="D17" s="270"/>
      <c r="E17" s="269"/>
      <c r="F17" s="269"/>
      <c r="G17" s="270"/>
      <c r="H17" s="269"/>
      <c r="I17" s="269"/>
      <c r="J17" s="270"/>
      <c r="K17" s="269"/>
      <c r="L17" s="269"/>
      <c r="M17" s="270"/>
      <c r="N17" s="269"/>
      <c r="O17" s="269"/>
      <c r="P17" s="270"/>
      <c r="Q17" s="269"/>
      <c r="R17" s="269"/>
      <c r="S17" s="270"/>
      <c r="T17" s="269"/>
      <c r="U17" s="269"/>
      <c r="V17" s="270"/>
      <c r="W17" s="269"/>
      <c r="X17" s="269"/>
      <c r="Y17" s="270"/>
      <c r="Z17" s="269"/>
      <c r="AA17" s="269"/>
      <c r="AB17" s="270"/>
      <c r="AC17" s="269"/>
      <c r="AD17" s="269"/>
      <c r="AE17" s="270"/>
      <c r="AF17" s="271"/>
      <c r="AG17" s="269"/>
      <c r="AH17" s="270"/>
      <c r="AI17" s="271"/>
    </row>
    <row r="18" spans="1:35">
      <c r="A18" s="257">
        <v>8</v>
      </c>
      <c r="B18" s="258" t="s">
        <v>805</v>
      </c>
      <c r="C18" s="259">
        <f t="shared" ref="C18:C34" si="6">SUM(F18+I18+L18+O18+R18+U18+X18+AA18+AD18+AG18)</f>
        <v>0</v>
      </c>
      <c r="D18" s="63">
        <f t="shared" ref="D18:D34" si="7">SUM(G18+J18+M18+P18+S18+V18+Y18+AB18+AE18+AH18)</f>
        <v>0</v>
      </c>
      <c r="E18" s="64">
        <f>SUM(H18+K18+N18+Q18+T18+W18+Z18+AC18+AF18+AI18)</f>
        <v>0</v>
      </c>
      <c r="F18" s="260"/>
      <c r="G18" s="57"/>
      <c r="H18" s="58"/>
      <c r="I18" s="260"/>
      <c r="J18" s="57"/>
      <c r="K18" s="58"/>
      <c r="L18" s="260"/>
      <c r="M18" s="57"/>
      <c r="N18" s="58"/>
      <c r="O18" s="260"/>
      <c r="P18" s="57"/>
      <c r="Q18" s="58"/>
      <c r="R18" s="260"/>
      <c r="S18" s="57"/>
      <c r="T18" s="58"/>
      <c r="U18" s="260"/>
      <c r="V18" s="57"/>
      <c r="W18" s="58"/>
      <c r="X18" s="260"/>
      <c r="Y18" s="57"/>
      <c r="Z18" s="58"/>
      <c r="AA18" s="260"/>
      <c r="AB18" s="57"/>
      <c r="AC18" s="58"/>
      <c r="AD18" s="260"/>
      <c r="AE18" s="57"/>
      <c r="AF18" s="58"/>
      <c r="AG18" s="260"/>
      <c r="AH18" s="57"/>
      <c r="AI18" s="58"/>
    </row>
    <row r="19" spans="1:35">
      <c r="A19" s="262">
        <v>9</v>
      </c>
      <c r="B19" s="263" t="s">
        <v>806</v>
      </c>
      <c r="C19" s="259">
        <f t="shared" si="6"/>
        <v>0</v>
      </c>
      <c r="D19" s="63">
        <f t="shared" si="7"/>
        <v>0</v>
      </c>
      <c r="E19" s="64">
        <f t="shared" ref="E19:E41" si="8">SUM(H19+K19+N19+Q19+T19+W19+Z19+AC19+AF19+AI19)</f>
        <v>0</v>
      </c>
      <c r="F19" s="260"/>
      <c r="G19" s="57"/>
      <c r="H19" s="58"/>
      <c r="I19" s="260"/>
      <c r="J19" s="57"/>
      <c r="K19" s="58"/>
      <c r="L19" s="260"/>
      <c r="M19" s="57"/>
      <c r="N19" s="58"/>
      <c r="O19" s="260"/>
      <c r="P19" s="57"/>
      <c r="Q19" s="58"/>
      <c r="R19" s="260"/>
      <c r="S19" s="57"/>
      <c r="T19" s="58"/>
      <c r="U19" s="260"/>
      <c r="V19" s="57"/>
      <c r="W19" s="58"/>
      <c r="X19" s="260"/>
      <c r="Y19" s="57"/>
      <c r="Z19" s="58"/>
      <c r="AA19" s="260"/>
      <c r="AB19" s="57"/>
      <c r="AC19" s="58"/>
      <c r="AD19" s="260"/>
      <c r="AE19" s="57"/>
      <c r="AF19" s="58"/>
      <c r="AG19" s="260"/>
      <c r="AH19" s="57"/>
      <c r="AI19" s="58"/>
    </row>
    <row r="20" spans="1:35">
      <c r="A20" s="262">
        <v>10</v>
      </c>
      <c r="B20" s="263" t="s">
        <v>807</v>
      </c>
      <c r="C20" s="259">
        <f t="shared" si="6"/>
        <v>0</v>
      </c>
      <c r="D20" s="63">
        <f t="shared" si="7"/>
        <v>0</v>
      </c>
      <c r="E20" s="64">
        <f t="shared" si="8"/>
        <v>0</v>
      </c>
      <c r="F20" s="260"/>
      <c r="G20" s="57"/>
      <c r="H20" s="58"/>
      <c r="I20" s="260"/>
      <c r="J20" s="57"/>
      <c r="K20" s="58"/>
      <c r="L20" s="260"/>
      <c r="M20" s="57"/>
      <c r="N20" s="58"/>
      <c r="O20" s="260"/>
      <c r="P20" s="57"/>
      <c r="Q20" s="58"/>
      <c r="R20" s="260"/>
      <c r="S20" s="57"/>
      <c r="T20" s="58"/>
      <c r="U20" s="260"/>
      <c r="V20" s="57"/>
      <c r="W20" s="58"/>
      <c r="X20" s="260"/>
      <c r="Y20" s="57"/>
      <c r="Z20" s="58"/>
      <c r="AA20" s="260"/>
      <c r="AB20" s="57"/>
      <c r="AC20" s="58"/>
      <c r="AD20" s="260"/>
      <c r="AE20" s="57"/>
      <c r="AF20" s="58"/>
      <c r="AG20" s="260"/>
      <c r="AH20" s="57"/>
      <c r="AI20" s="58"/>
    </row>
    <row r="21" spans="1:35">
      <c r="A21" s="262">
        <v>11</v>
      </c>
      <c r="B21" s="263" t="s">
        <v>826</v>
      </c>
      <c r="C21" s="259">
        <f t="shared" si="6"/>
        <v>0</v>
      </c>
      <c r="D21" s="63">
        <f t="shared" si="7"/>
        <v>0</v>
      </c>
      <c r="E21" s="64">
        <f t="shared" si="8"/>
        <v>0</v>
      </c>
      <c r="F21" s="260"/>
      <c r="G21" s="57"/>
      <c r="H21" s="58"/>
      <c r="I21" s="260"/>
      <c r="J21" s="57"/>
      <c r="K21" s="58"/>
      <c r="L21" s="260"/>
      <c r="M21" s="57"/>
      <c r="N21" s="58"/>
      <c r="O21" s="260"/>
      <c r="P21" s="57"/>
      <c r="Q21" s="58"/>
      <c r="R21" s="260"/>
      <c r="S21" s="57"/>
      <c r="T21" s="58"/>
      <c r="U21" s="260"/>
      <c r="V21" s="57"/>
      <c r="W21" s="58"/>
      <c r="X21" s="260"/>
      <c r="Y21" s="57"/>
      <c r="Z21" s="58"/>
      <c r="AA21" s="260"/>
      <c r="AB21" s="57"/>
      <c r="AC21" s="58"/>
      <c r="AD21" s="260"/>
      <c r="AE21" s="57"/>
      <c r="AF21" s="58"/>
      <c r="AG21" s="260"/>
      <c r="AH21" s="57"/>
      <c r="AI21" s="58"/>
    </row>
    <row r="22" spans="1:35">
      <c r="A22" s="262">
        <v>12</v>
      </c>
      <c r="B22" s="263" t="s">
        <v>808</v>
      </c>
      <c r="C22" s="259">
        <f t="shared" si="6"/>
        <v>0</v>
      </c>
      <c r="D22" s="63">
        <f t="shared" si="7"/>
        <v>0</v>
      </c>
      <c r="E22" s="64">
        <f t="shared" si="8"/>
        <v>0</v>
      </c>
      <c r="F22" s="260"/>
      <c r="G22" s="57"/>
      <c r="H22" s="58"/>
      <c r="I22" s="260"/>
      <c r="J22" s="57"/>
      <c r="K22" s="58"/>
      <c r="L22" s="260"/>
      <c r="M22" s="57"/>
      <c r="N22" s="58"/>
      <c r="O22" s="260"/>
      <c r="P22" s="57"/>
      <c r="Q22" s="58"/>
      <c r="R22" s="260"/>
      <c r="S22" s="57"/>
      <c r="T22" s="58"/>
      <c r="U22" s="260"/>
      <c r="V22" s="57"/>
      <c r="W22" s="58"/>
      <c r="X22" s="260"/>
      <c r="Y22" s="57"/>
      <c r="Z22" s="58"/>
      <c r="AA22" s="260"/>
      <c r="AB22" s="57"/>
      <c r="AC22" s="58"/>
      <c r="AD22" s="260"/>
      <c r="AE22" s="57"/>
      <c r="AF22" s="58"/>
      <c r="AG22" s="260"/>
      <c r="AH22" s="57"/>
      <c r="AI22" s="58"/>
    </row>
    <row r="23" spans="1:35">
      <c r="A23" s="262">
        <v>13</v>
      </c>
      <c r="B23" s="263" t="s">
        <v>809</v>
      </c>
      <c r="C23" s="259">
        <f t="shared" si="6"/>
        <v>0</v>
      </c>
      <c r="D23" s="63">
        <f t="shared" si="7"/>
        <v>0</v>
      </c>
      <c r="E23" s="64">
        <f t="shared" si="8"/>
        <v>0</v>
      </c>
      <c r="F23" s="260"/>
      <c r="G23" s="57"/>
      <c r="H23" s="58"/>
      <c r="I23" s="260"/>
      <c r="J23" s="57"/>
      <c r="K23" s="58"/>
      <c r="L23" s="260"/>
      <c r="M23" s="57"/>
      <c r="N23" s="58"/>
      <c r="O23" s="260"/>
      <c r="P23" s="57"/>
      <c r="Q23" s="58"/>
      <c r="R23" s="260"/>
      <c r="S23" s="57"/>
      <c r="T23" s="58"/>
      <c r="U23" s="260"/>
      <c r="V23" s="57"/>
      <c r="W23" s="58"/>
      <c r="X23" s="260"/>
      <c r="Y23" s="57"/>
      <c r="Z23" s="58"/>
      <c r="AA23" s="260"/>
      <c r="AB23" s="57"/>
      <c r="AC23" s="58"/>
      <c r="AD23" s="260"/>
      <c r="AE23" s="57"/>
      <c r="AF23" s="58"/>
      <c r="AG23" s="260"/>
      <c r="AH23" s="57"/>
      <c r="AI23" s="58"/>
    </row>
    <row r="24" spans="1:35">
      <c r="A24" s="262">
        <v>14</v>
      </c>
      <c r="B24" s="263" t="s">
        <v>816</v>
      </c>
      <c r="C24" s="259">
        <f t="shared" si="6"/>
        <v>0</v>
      </c>
      <c r="D24" s="63">
        <f t="shared" si="7"/>
        <v>0</v>
      </c>
      <c r="E24" s="64">
        <f t="shared" si="8"/>
        <v>0</v>
      </c>
      <c r="F24" s="260"/>
      <c r="G24" s="57"/>
      <c r="H24" s="58"/>
      <c r="I24" s="260"/>
      <c r="J24" s="57"/>
      <c r="K24" s="58"/>
      <c r="L24" s="260"/>
      <c r="M24" s="57"/>
      <c r="N24" s="58"/>
      <c r="O24" s="260"/>
      <c r="P24" s="57"/>
      <c r="Q24" s="58"/>
      <c r="R24" s="260"/>
      <c r="S24" s="57"/>
      <c r="T24" s="58"/>
      <c r="U24" s="260"/>
      <c r="V24" s="57"/>
      <c r="W24" s="58"/>
      <c r="X24" s="260"/>
      <c r="Y24" s="57"/>
      <c r="Z24" s="58"/>
      <c r="AA24" s="260"/>
      <c r="AB24" s="57"/>
      <c r="AC24" s="58"/>
      <c r="AD24" s="260"/>
      <c r="AE24" s="57"/>
      <c r="AF24" s="58"/>
      <c r="AG24" s="260"/>
      <c r="AH24" s="57"/>
      <c r="AI24" s="58"/>
    </row>
    <row r="25" spans="1:35">
      <c r="A25" s="262">
        <v>15</v>
      </c>
      <c r="B25" s="263" t="s">
        <v>810</v>
      </c>
      <c r="C25" s="259">
        <f t="shared" si="6"/>
        <v>0</v>
      </c>
      <c r="D25" s="63">
        <f t="shared" si="7"/>
        <v>0</v>
      </c>
      <c r="E25" s="64">
        <f t="shared" si="8"/>
        <v>0</v>
      </c>
      <c r="F25" s="260"/>
      <c r="G25" s="57"/>
      <c r="H25" s="58"/>
      <c r="I25" s="260"/>
      <c r="J25" s="57"/>
      <c r="K25" s="58"/>
      <c r="L25" s="260"/>
      <c r="M25" s="57"/>
      <c r="N25" s="58"/>
      <c r="O25" s="260"/>
      <c r="P25" s="57"/>
      <c r="Q25" s="58"/>
      <c r="R25" s="260"/>
      <c r="S25" s="57"/>
      <c r="T25" s="58"/>
      <c r="U25" s="260"/>
      <c r="V25" s="57"/>
      <c r="W25" s="58"/>
      <c r="X25" s="260"/>
      <c r="Y25" s="57"/>
      <c r="Z25" s="58"/>
      <c r="AA25" s="260"/>
      <c r="AB25" s="57"/>
      <c r="AC25" s="58"/>
      <c r="AD25" s="260"/>
      <c r="AE25" s="57"/>
      <c r="AF25" s="58"/>
      <c r="AG25" s="260"/>
      <c r="AH25" s="57"/>
      <c r="AI25" s="58"/>
    </row>
    <row r="26" spans="1:35">
      <c r="A26" s="262">
        <v>16</v>
      </c>
      <c r="B26" s="263" t="s">
        <v>811</v>
      </c>
      <c r="C26" s="259">
        <f>SUM(F26+I26+L26+O26+R26+U26+X26+AA26+AD26+AG26)</f>
        <v>0</v>
      </c>
      <c r="D26" s="63">
        <f>SUM(G26+J26+M26+P26+S26+V26+Y26+AB26+AE26+AH26)</f>
        <v>0</v>
      </c>
      <c r="E26" s="64">
        <f>SUM(H26+K26+N26+Q26+T26+W26+Z26+AC26+AF26+AI26)</f>
        <v>0</v>
      </c>
      <c r="F26" s="260"/>
      <c r="G26" s="57"/>
      <c r="H26" s="58"/>
      <c r="I26" s="260"/>
      <c r="J26" s="57"/>
      <c r="K26" s="58"/>
      <c r="L26" s="260"/>
      <c r="M26" s="57"/>
      <c r="N26" s="58"/>
      <c r="O26" s="260"/>
      <c r="P26" s="57"/>
      <c r="Q26" s="58"/>
      <c r="R26" s="260"/>
      <c r="S26" s="57"/>
      <c r="T26" s="58"/>
      <c r="U26" s="260"/>
      <c r="V26" s="57"/>
      <c r="W26" s="58"/>
      <c r="X26" s="260"/>
      <c r="Y26" s="57"/>
      <c r="Z26" s="58"/>
      <c r="AA26" s="260"/>
      <c r="AB26" s="57"/>
      <c r="AC26" s="58"/>
      <c r="AD26" s="260"/>
      <c r="AE26" s="57"/>
      <c r="AF26" s="58"/>
      <c r="AG26" s="260"/>
      <c r="AH26" s="57"/>
      <c r="AI26" s="58"/>
    </row>
    <row r="27" spans="1:35">
      <c r="A27" s="262">
        <v>17</v>
      </c>
      <c r="B27" s="263" t="s">
        <v>812</v>
      </c>
      <c r="C27" s="259">
        <f t="shared" si="6"/>
        <v>0</v>
      </c>
      <c r="D27" s="63">
        <f t="shared" si="7"/>
        <v>0</v>
      </c>
      <c r="E27" s="64">
        <f t="shared" si="8"/>
        <v>0</v>
      </c>
      <c r="F27" s="260"/>
      <c r="G27" s="57"/>
      <c r="H27" s="58"/>
      <c r="I27" s="260"/>
      <c r="J27" s="57"/>
      <c r="K27" s="58"/>
      <c r="L27" s="260"/>
      <c r="M27" s="57"/>
      <c r="N27" s="58"/>
      <c r="O27" s="260"/>
      <c r="P27" s="57"/>
      <c r="Q27" s="58"/>
      <c r="R27" s="260"/>
      <c r="S27" s="57"/>
      <c r="T27" s="58"/>
      <c r="U27" s="260"/>
      <c r="V27" s="57"/>
      <c r="W27" s="58"/>
      <c r="X27" s="260"/>
      <c r="Y27" s="57"/>
      <c r="Z27" s="58"/>
      <c r="AA27" s="260"/>
      <c r="AB27" s="57"/>
      <c r="AC27" s="58"/>
      <c r="AD27" s="260"/>
      <c r="AE27" s="57"/>
      <c r="AF27" s="58"/>
      <c r="AG27" s="260"/>
      <c r="AH27" s="57"/>
      <c r="AI27" s="58"/>
    </row>
    <row r="28" spans="1:35">
      <c r="A28" s="262">
        <v>18</v>
      </c>
      <c r="B28" s="263" t="s">
        <v>813</v>
      </c>
      <c r="C28" s="259">
        <f t="shared" si="6"/>
        <v>0</v>
      </c>
      <c r="D28" s="63">
        <f t="shared" si="7"/>
        <v>0</v>
      </c>
      <c r="E28" s="64">
        <f t="shared" si="8"/>
        <v>0</v>
      </c>
      <c r="F28" s="260"/>
      <c r="G28" s="57"/>
      <c r="H28" s="58"/>
      <c r="I28" s="260"/>
      <c r="J28" s="57"/>
      <c r="K28" s="58"/>
      <c r="L28" s="260"/>
      <c r="M28" s="57"/>
      <c r="N28" s="58"/>
      <c r="O28" s="260"/>
      <c r="P28" s="57"/>
      <c r="Q28" s="58"/>
      <c r="R28" s="260"/>
      <c r="S28" s="57"/>
      <c r="T28" s="58"/>
      <c r="U28" s="260"/>
      <c r="V28" s="57"/>
      <c r="W28" s="58"/>
      <c r="X28" s="260"/>
      <c r="Y28" s="57"/>
      <c r="Z28" s="58"/>
      <c r="AA28" s="260"/>
      <c r="AB28" s="57"/>
      <c r="AC28" s="58"/>
      <c r="AD28" s="260"/>
      <c r="AE28" s="57"/>
      <c r="AF28" s="58"/>
      <c r="AG28" s="260"/>
      <c r="AH28" s="57"/>
      <c r="AI28" s="58"/>
    </row>
    <row r="29" spans="1:35">
      <c r="A29" s="262">
        <v>19</v>
      </c>
      <c r="B29" s="263" t="s">
        <v>814</v>
      </c>
      <c r="C29" s="259">
        <f t="shared" si="6"/>
        <v>0</v>
      </c>
      <c r="D29" s="63">
        <f t="shared" si="7"/>
        <v>0</v>
      </c>
      <c r="E29" s="64">
        <f t="shared" si="8"/>
        <v>0</v>
      </c>
      <c r="F29" s="260"/>
      <c r="G29" s="57"/>
      <c r="H29" s="58"/>
      <c r="I29" s="260"/>
      <c r="J29" s="57"/>
      <c r="K29" s="58"/>
      <c r="L29" s="260"/>
      <c r="M29" s="57"/>
      <c r="N29" s="58"/>
      <c r="O29" s="260"/>
      <c r="P29" s="57"/>
      <c r="Q29" s="58"/>
      <c r="R29" s="260"/>
      <c r="S29" s="57"/>
      <c r="T29" s="58"/>
      <c r="U29" s="260"/>
      <c r="V29" s="57"/>
      <c r="W29" s="58"/>
      <c r="X29" s="260"/>
      <c r="Y29" s="57"/>
      <c r="Z29" s="58"/>
      <c r="AA29" s="260"/>
      <c r="AB29" s="57"/>
      <c r="AC29" s="58"/>
      <c r="AD29" s="260"/>
      <c r="AE29" s="57"/>
      <c r="AF29" s="58"/>
      <c r="AG29" s="260"/>
      <c r="AH29" s="57"/>
      <c r="AI29" s="58"/>
    </row>
    <row r="30" spans="1:35">
      <c r="A30" s="262">
        <v>20</v>
      </c>
      <c r="B30" s="1" t="s">
        <v>817</v>
      </c>
      <c r="C30" s="259">
        <f t="shared" si="6"/>
        <v>0</v>
      </c>
      <c r="D30" s="63">
        <f t="shared" si="7"/>
        <v>0</v>
      </c>
      <c r="E30" s="64">
        <f t="shared" si="8"/>
        <v>0</v>
      </c>
      <c r="F30" s="260"/>
      <c r="G30" s="57"/>
      <c r="H30" s="58"/>
      <c r="I30" s="260"/>
      <c r="J30" s="57"/>
      <c r="K30" s="58"/>
      <c r="L30" s="260"/>
      <c r="M30" s="57"/>
      <c r="N30" s="58"/>
      <c r="O30" s="260"/>
      <c r="P30" s="57"/>
      <c r="Q30" s="58"/>
      <c r="R30" s="260"/>
      <c r="S30" s="57"/>
      <c r="T30" s="58"/>
      <c r="U30" s="260"/>
      <c r="V30" s="57"/>
      <c r="W30" s="58"/>
      <c r="X30" s="260"/>
      <c r="Y30" s="57"/>
      <c r="Z30" s="58"/>
      <c r="AA30" s="260"/>
      <c r="AB30" s="57"/>
      <c r="AC30" s="58"/>
      <c r="AD30" s="260"/>
      <c r="AE30" s="57"/>
      <c r="AF30" s="58"/>
      <c r="AG30" s="260"/>
      <c r="AH30" s="57"/>
      <c r="AI30" s="58"/>
    </row>
    <row r="31" spans="1:35">
      <c r="A31" s="262">
        <v>21</v>
      </c>
      <c r="B31" s="263" t="s">
        <v>819</v>
      </c>
      <c r="C31" s="259">
        <f t="shared" si="6"/>
        <v>0</v>
      </c>
      <c r="D31" s="63">
        <f t="shared" si="7"/>
        <v>0</v>
      </c>
      <c r="E31" s="64">
        <f t="shared" si="8"/>
        <v>0</v>
      </c>
      <c r="F31" s="260"/>
      <c r="G31" s="57"/>
      <c r="H31" s="58"/>
      <c r="I31" s="260"/>
      <c r="J31" s="57"/>
      <c r="K31" s="58"/>
      <c r="L31" s="260"/>
      <c r="M31" s="57"/>
      <c r="N31" s="58"/>
      <c r="O31" s="260"/>
      <c r="P31" s="57"/>
      <c r="Q31" s="58"/>
      <c r="R31" s="260"/>
      <c r="S31" s="57"/>
      <c r="T31" s="58"/>
      <c r="U31" s="260"/>
      <c r="V31" s="57"/>
      <c r="W31" s="58"/>
      <c r="X31" s="260"/>
      <c r="Y31" s="57"/>
      <c r="Z31" s="58"/>
      <c r="AA31" s="260"/>
      <c r="AB31" s="57"/>
      <c r="AC31" s="58"/>
      <c r="AD31" s="260"/>
      <c r="AE31" s="57"/>
      <c r="AF31" s="58"/>
      <c r="AG31" s="260"/>
      <c r="AH31" s="57"/>
      <c r="AI31" s="58"/>
    </row>
    <row r="32" spans="1:35">
      <c r="A32" s="262">
        <v>22</v>
      </c>
      <c r="B32" s="263" t="s">
        <v>449</v>
      </c>
      <c r="C32" s="259">
        <f t="shared" si="6"/>
        <v>0</v>
      </c>
      <c r="D32" s="63">
        <f t="shared" si="7"/>
        <v>0</v>
      </c>
      <c r="E32" s="64">
        <f t="shared" si="8"/>
        <v>0</v>
      </c>
      <c r="F32" s="260"/>
      <c r="G32" s="57"/>
      <c r="H32" s="58"/>
      <c r="I32" s="260"/>
      <c r="J32" s="57"/>
      <c r="K32" s="58"/>
      <c r="L32" s="260"/>
      <c r="M32" s="57"/>
      <c r="N32" s="58"/>
      <c r="O32" s="260"/>
      <c r="P32" s="57"/>
      <c r="Q32" s="58"/>
      <c r="R32" s="260"/>
      <c r="S32" s="57"/>
      <c r="T32" s="58"/>
      <c r="U32" s="260"/>
      <c r="V32" s="57"/>
      <c r="W32" s="58"/>
      <c r="X32" s="260"/>
      <c r="Y32" s="57"/>
      <c r="Z32" s="58"/>
      <c r="AA32" s="260"/>
      <c r="AB32" s="57"/>
      <c r="AC32" s="58"/>
      <c r="AD32" s="260"/>
      <c r="AE32" s="57"/>
      <c r="AF32" s="58"/>
      <c r="AG32" s="260"/>
      <c r="AH32" s="57"/>
      <c r="AI32" s="58"/>
    </row>
    <row r="33" spans="1:35" s="8" customFormat="1">
      <c r="A33" s="262">
        <v>23</v>
      </c>
      <c r="B33" s="265" t="str">
        <f>IF(OR(C33&lt;C15,C33&gt;C15,D33&lt;D15,D33&gt;D15,E33&lt;E15,E33&gt;E15),"TOTAL, LINE 22 MUST EQUAL LINE 6!","TOTAL EXPENSE")</f>
        <v>TOTAL EXPENSE</v>
      </c>
      <c r="C33" s="266">
        <f>SUM(F33+I33+L33+O33+R33+U33+X33+AA33+AD33+AG33)</f>
        <v>0</v>
      </c>
      <c r="D33" s="267">
        <f t="shared" si="7"/>
        <v>0</v>
      </c>
      <c r="E33" s="268">
        <f t="shared" si="8"/>
        <v>0</v>
      </c>
      <c r="F33" s="266">
        <f t="shared" ref="F33:Z33" si="9">SUM(F18:F32)</f>
        <v>0</v>
      </c>
      <c r="G33" s="267">
        <f t="shared" si="9"/>
        <v>0</v>
      </c>
      <c r="H33" s="268">
        <f t="shared" si="9"/>
        <v>0</v>
      </c>
      <c r="I33" s="266">
        <f t="shared" si="9"/>
        <v>0</v>
      </c>
      <c r="J33" s="267">
        <f t="shared" si="9"/>
        <v>0</v>
      </c>
      <c r="K33" s="268">
        <f t="shared" si="9"/>
        <v>0</v>
      </c>
      <c r="L33" s="266">
        <f t="shared" si="9"/>
        <v>0</v>
      </c>
      <c r="M33" s="267">
        <f t="shared" si="9"/>
        <v>0</v>
      </c>
      <c r="N33" s="268">
        <f t="shared" si="9"/>
        <v>0</v>
      </c>
      <c r="O33" s="266">
        <f t="shared" si="9"/>
        <v>0</v>
      </c>
      <c r="P33" s="267">
        <f t="shared" si="9"/>
        <v>0</v>
      </c>
      <c r="Q33" s="268">
        <f t="shared" si="9"/>
        <v>0</v>
      </c>
      <c r="R33" s="266">
        <f t="shared" si="9"/>
        <v>0</v>
      </c>
      <c r="S33" s="267">
        <f t="shared" si="9"/>
        <v>0</v>
      </c>
      <c r="T33" s="268">
        <f t="shared" si="9"/>
        <v>0</v>
      </c>
      <c r="U33" s="266">
        <f t="shared" si="9"/>
        <v>0</v>
      </c>
      <c r="V33" s="267">
        <f t="shared" si="9"/>
        <v>0</v>
      </c>
      <c r="W33" s="268">
        <f t="shared" si="9"/>
        <v>0</v>
      </c>
      <c r="X33" s="266">
        <f t="shared" si="9"/>
        <v>0</v>
      </c>
      <c r="Y33" s="267">
        <f t="shared" si="9"/>
        <v>0</v>
      </c>
      <c r="Z33" s="268">
        <f t="shared" si="9"/>
        <v>0</v>
      </c>
      <c r="AA33" s="266">
        <f t="shared" ref="AA33:AI33" si="10">SUM(AA18:AA32)</f>
        <v>0</v>
      </c>
      <c r="AB33" s="267">
        <f t="shared" si="10"/>
        <v>0</v>
      </c>
      <c r="AC33" s="268">
        <f t="shared" si="10"/>
        <v>0</v>
      </c>
      <c r="AD33" s="266">
        <f>SUM(AD18:AD32)</f>
        <v>0</v>
      </c>
      <c r="AE33" s="267">
        <f>SUM(AE18:AE32)</f>
        <v>0</v>
      </c>
      <c r="AF33" s="268">
        <f>SUM(AF18:AF32)</f>
        <v>0</v>
      </c>
      <c r="AG33" s="266">
        <f t="shared" si="10"/>
        <v>0</v>
      </c>
      <c r="AH33" s="267">
        <f t="shared" si="10"/>
        <v>0</v>
      </c>
      <c r="AI33" s="268">
        <f t="shared" si="10"/>
        <v>0</v>
      </c>
    </row>
    <row r="34" spans="1:35">
      <c r="A34" s="262">
        <v>24</v>
      </c>
      <c r="B34" s="263" t="s">
        <v>815</v>
      </c>
      <c r="C34" s="259">
        <f t="shared" si="6"/>
        <v>0</v>
      </c>
      <c r="D34" s="63">
        <f t="shared" si="7"/>
        <v>0</v>
      </c>
      <c r="E34" s="64">
        <f t="shared" si="8"/>
        <v>0</v>
      </c>
      <c r="F34" s="260"/>
      <c r="G34" s="57"/>
      <c r="H34" s="58"/>
      <c r="I34" s="260"/>
      <c r="J34" s="57"/>
      <c r="K34" s="58"/>
      <c r="L34" s="260"/>
      <c r="M34" s="57"/>
      <c r="N34" s="58"/>
      <c r="O34" s="260"/>
      <c r="P34" s="57"/>
      <c r="Q34" s="58"/>
      <c r="R34" s="260"/>
      <c r="S34" s="57"/>
      <c r="T34" s="58"/>
      <c r="U34" s="260"/>
      <c r="V34" s="57"/>
      <c r="W34" s="58"/>
      <c r="X34" s="260"/>
      <c r="Y34" s="57"/>
      <c r="Z34" s="58"/>
      <c r="AA34" s="260"/>
      <c r="AB34" s="57"/>
      <c r="AC34" s="58"/>
      <c r="AD34" s="260"/>
      <c r="AE34" s="57"/>
      <c r="AF34" s="58"/>
      <c r="AG34" s="260"/>
      <c r="AH34" s="57"/>
      <c r="AI34" s="58"/>
    </row>
    <row r="35" spans="1:35">
      <c r="A35" s="286">
        <v>25</v>
      </c>
      <c r="B35" s="562" t="s">
        <v>818</v>
      </c>
      <c r="C35" s="259">
        <f>SUM(F35+I35+L35+O35+R35+U35+X35+AA35+AD35+AG35)</f>
        <v>0</v>
      </c>
      <c r="D35" s="63">
        <f>SUM(G35+J35+M35+P35+S35+V35+Y35+AB35+AE35+AH35)</f>
        <v>0</v>
      </c>
      <c r="E35" s="64">
        <f t="shared" si="8"/>
        <v>0</v>
      </c>
      <c r="F35" s="260"/>
      <c r="G35" s="57"/>
      <c r="H35" s="58"/>
      <c r="I35" s="260"/>
      <c r="J35" s="57"/>
      <c r="K35" s="58"/>
      <c r="L35" s="260"/>
      <c r="M35" s="57"/>
      <c r="N35" s="58"/>
      <c r="O35" s="260"/>
      <c r="P35" s="57"/>
      <c r="Q35" s="58"/>
      <c r="R35" s="260"/>
      <c r="S35" s="57"/>
      <c r="T35" s="58"/>
      <c r="U35" s="260"/>
      <c r="V35" s="57"/>
      <c r="W35" s="58"/>
      <c r="X35" s="260"/>
      <c r="Y35" s="57"/>
      <c r="Z35" s="58"/>
      <c r="AA35" s="260"/>
      <c r="AB35" s="57"/>
      <c r="AC35" s="58"/>
      <c r="AD35" s="260"/>
      <c r="AE35" s="57"/>
      <c r="AF35" s="58"/>
      <c r="AG35" s="260"/>
      <c r="AH35" s="57"/>
      <c r="AI35" s="58"/>
    </row>
    <row r="36" spans="1:35">
      <c r="A36" s="380" t="s">
        <v>510</v>
      </c>
      <c r="B36" s="380"/>
      <c r="C36" s="269"/>
      <c r="D36" s="270"/>
      <c r="E36" s="269"/>
      <c r="F36" s="269"/>
      <c r="G36" s="270"/>
      <c r="H36" s="269"/>
      <c r="I36" s="269"/>
      <c r="J36" s="270"/>
      <c r="K36" s="269"/>
      <c r="L36" s="269"/>
      <c r="M36" s="270"/>
      <c r="N36" s="269"/>
      <c r="O36" s="269"/>
      <c r="P36" s="270"/>
      <c r="Q36" s="269"/>
      <c r="R36" s="269"/>
      <c r="S36" s="270"/>
      <c r="T36" s="269"/>
      <c r="U36" s="269"/>
      <c r="V36" s="270"/>
      <c r="W36" s="269"/>
      <c r="X36" s="269"/>
      <c r="Y36" s="270"/>
      <c r="Z36" s="269"/>
      <c r="AA36" s="269"/>
      <c r="AB36" s="270"/>
      <c r="AC36" s="269"/>
      <c r="AD36" s="269"/>
      <c r="AE36" s="270"/>
      <c r="AF36" s="271"/>
      <c r="AG36" s="269"/>
      <c r="AH36" s="270"/>
      <c r="AI36" s="271"/>
    </row>
    <row r="37" spans="1:35">
      <c r="A37" s="257">
        <v>26</v>
      </c>
      <c r="B37" s="258" t="s">
        <v>820</v>
      </c>
      <c r="C37" s="259">
        <f>SUM(F37+I37+L37+O37+R37+U37+X37+AA37+AD37+AG37)</f>
        <v>0</v>
      </c>
      <c r="D37" s="63">
        <f>SUM(G37+J37+M37+P37+S37+V37+Y37+AB37+AE37+AH37)</f>
        <v>0</v>
      </c>
      <c r="E37" s="64">
        <f t="shared" si="8"/>
        <v>0</v>
      </c>
      <c r="F37" s="260"/>
      <c r="G37" s="57"/>
      <c r="H37" s="58"/>
      <c r="I37" s="260"/>
      <c r="J37" s="57"/>
      <c r="K37" s="58"/>
      <c r="L37" s="260"/>
      <c r="M37" s="57"/>
      <c r="N37" s="58"/>
      <c r="O37" s="260"/>
      <c r="P37" s="57"/>
      <c r="Q37" s="58"/>
      <c r="R37" s="260"/>
      <c r="S37" s="57"/>
      <c r="T37" s="58"/>
      <c r="U37" s="260"/>
      <c r="V37" s="57"/>
      <c r="W37" s="58"/>
      <c r="X37" s="260"/>
      <c r="Y37" s="57"/>
      <c r="Z37" s="58"/>
      <c r="AA37" s="260"/>
      <c r="AB37" s="57"/>
      <c r="AC37" s="58"/>
      <c r="AD37" s="260"/>
      <c r="AE37" s="57"/>
      <c r="AF37" s="58"/>
      <c r="AG37" s="260"/>
      <c r="AH37" s="57"/>
      <c r="AI37" s="58"/>
    </row>
    <row r="38" spans="1:35">
      <c r="A38" s="262">
        <v>27</v>
      </c>
      <c r="B38" s="272" t="s">
        <v>511</v>
      </c>
      <c r="C38" s="259">
        <f>SUM(F38+I38+L38+O38+R38+U38+X38+AA38+AD38+AG38)</f>
        <v>0</v>
      </c>
      <c r="D38" s="63">
        <f>SUM(G38+J38+M38+P38+S38+V38+Y38+AB38+AE38+AH38)</f>
        <v>0</v>
      </c>
      <c r="E38" s="64">
        <f t="shared" si="8"/>
        <v>0</v>
      </c>
      <c r="F38" s="260"/>
      <c r="G38" s="57"/>
      <c r="H38" s="58"/>
      <c r="I38" s="260"/>
      <c r="J38" s="57"/>
      <c r="K38" s="58"/>
      <c r="L38" s="260"/>
      <c r="M38" s="57"/>
      <c r="N38" s="58"/>
      <c r="O38" s="260"/>
      <c r="P38" s="57"/>
      <c r="Q38" s="58"/>
      <c r="R38" s="260"/>
      <c r="S38" s="57"/>
      <c r="T38" s="58"/>
      <c r="U38" s="260"/>
      <c r="V38" s="57"/>
      <c r="W38" s="58"/>
      <c r="X38" s="260"/>
      <c r="Y38" s="57"/>
      <c r="Z38" s="58"/>
      <c r="AA38" s="260"/>
      <c r="AB38" s="57"/>
      <c r="AC38" s="58"/>
      <c r="AD38" s="260"/>
      <c r="AE38" s="57"/>
      <c r="AF38" s="58"/>
      <c r="AG38" s="260"/>
      <c r="AH38" s="57"/>
      <c r="AI38" s="58"/>
    </row>
    <row r="39" spans="1:35">
      <c r="A39" s="262">
        <v>28</v>
      </c>
      <c r="B39" s="272" t="s">
        <v>511</v>
      </c>
      <c r="C39" s="259">
        <f t="shared" ref="C39:D41" si="11">SUM(F39+I39+L39+O39+R39+U39+X39+AA39+AD39+AG39)</f>
        <v>0</v>
      </c>
      <c r="D39" s="63">
        <f t="shared" si="11"/>
        <v>0</v>
      </c>
      <c r="E39" s="64">
        <f t="shared" si="8"/>
        <v>0</v>
      </c>
      <c r="F39" s="260"/>
      <c r="G39" s="57"/>
      <c r="H39" s="58"/>
      <c r="I39" s="260"/>
      <c r="J39" s="57"/>
      <c r="K39" s="58"/>
      <c r="L39" s="260"/>
      <c r="M39" s="57"/>
      <c r="N39" s="58"/>
      <c r="O39" s="260"/>
      <c r="P39" s="57"/>
      <c r="Q39" s="58"/>
      <c r="R39" s="260"/>
      <c r="S39" s="57"/>
      <c r="T39" s="58"/>
      <c r="U39" s="260"/>
      <c r="V39" s="57"/>
      <c r="W39" s="58"/>
      <c r="X39" s="260"/>
      <c r="Y39" s="57"/>
      <c r="Z39" s="58"/>
      <c r="AA39" s="260"/>
      <c r="AB39" s="57"/>
      <c r="AC39" s="58"/>
      <c r="AD39" s="260"/>
      <c r="AE39" s="57"/>
      <c r="AF39" s="58"/>
      <c r="AG39" s="260"/>
      <c r="AH39" s="57"/>
      <c r="AI39" s="58"/>
    </row>
    <row r="40" spans="1:35">
      <c r="A40" s="262">
        <v>29</v>
      </c>
      <c r="B40" s="272" t="s">
        <v>511</v>
      </c>
      <c r="C40" s="259">
        <f t="shared" si="11"/>
        <v>0</v>
      </c>
      <c r="D40" s="63">
        <f t="shared" si="11"/>
        <v>0</v>
      </c>
      <c r="E40" s="64">
        <f t="shared" si="8"/>
        <v>0</v>
      </c>
      <c r="F40" s="260"/>
      <c r="G40" s="57"/>
      <c r="H40" s="58"/>
      <c r="I40" s="260"/>
      <c r="J40" s="57"/>
      <c r="K40" s="58"/>
      <c r="L40" s="260"/>
      <c r="M40" s="57"/>
      <c r="N40" s="58"/>
      <c r="O40" s="260"/>
      <c r="P40" s="57"/>
      <c r="Q40" s="58"/>
      <c r="R40" s="260"/>
      <c r="S40" s="57"/>
      <c r="T40" s="58"/>
      <c r="U40" s="260"/>
      <c r="V40" s="57"/>
      <c r="W40" s="58"/>
      <c r="X40" s="260"/>
      <c r="Y40" s="57"/>
      <c r="Z40" s="58"/>
      <c r="AA40" s="260"/>
      <c r="AB40" s="57"/>
      <c r="AC40" s="58"/>
      <c r="AD40" s="260"/>
      <c r="AE40" s="57"/>
      <c r="AF40" s="58"/>
      <c r="AG40" s="260"/>
      <c r="AH40" s="57"/>
      <c r="AI40" s="58"/>
    </row>
    <row r="41" spans="1:35">
      <c r="A41" s="262">
        <v>30</v>
      </c>
      <c r="B41" s="272" t="s">
        <v>511</v>
      </c>
      <c r="C41" s="259">
        <f t="shared" si="11"/>
        <v>0</v>
      </c>
      <c r="D41" s="63">
        <f t="shared" si="11"/>
        <v>0</v>
      </c>
      <c r="E41" s="64">
        <f t="shared" si="8"/>
        <v>0</v>
      </c>
      <c r="F41" s="260"/>
      <c r="G41" s="57"/>
      <c r="H41" s="58"/>
      <c r="I41" s="260"/>
      <c r="J41" s="57"/>
      <c r="K41" s="58"/>
      <c r="L41" s="260"/>
      <c r="M41" s="57"/>
      <c r="N41" s="58"/>
      <c r="O41" s="260"/>
      <c r="P41" s="57"/>
      <c r="Q41" s="58"/>
      <c r="R41" s="260"/>
      <c r="S41" s="57"/>
      <c r="T41" s="58"/>
      <c r="U41" s="260"/>
      <c r="V41" s="57"/>
      <c r="W41" s="58"/>
      <c r="X41" s="260"/>
      <c r="Y41" s="57"/>
      <c r="Z41" s="58"/>
      <c r="AA41" s="260"/>
      <c r="AB41" s="57"/>
      <c r="AC41" s="58"/>
      <c r="AD41" s="260"/>
      <c r="AE41" s="57"/>
      <c r="AF41" s="58"/>
      <c r="AG41" s="260"/>
      <c r="AH41" s="57"/>
      <c r="AI41" s="58"/>
    </row>
    <row r="42" spans="1:35">
      <c r="A42" s="155" t="s">
        <v>512</v>
      </c>
      <c r="B42" s="155"/>
      <c r="C42" s="273"/>
      <c r="D42" s="273"/>
      <c r="E42" s="273"/>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5"/>
      <c r="AG42" s="274"/>
      <c r="AH42" s="274"/>
      <c r="AI42" s="275"/>
    </row>
    <row r="43" spans="1:35">
      <c r="A43" s="8"/>
      <c r="B43" s="155" t="s">
        <v>822</v>
      </c>
      <c r="C43" s="273"/>
      <c r="D43" s="273"/>
      <c r="E43" s="273"/>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5"/>
      <c r="AG43" s="274"/>
      <c r="AH43" s="274"/>
      <c r="AI43" s="275"/>
    </row>
    <row r="44" spans="1:35">
      <c r="A44" s="257">
        <v>31</v>
      </c>
      <c r="B44" s="258" t="s">
        <v>513</v>
      </c>
      <c r="C44" s="259">
        <f t="shared" ref="C44:E45" si="12">SUM(F44+I44+L44+O44+R44+U44+X44+AA44+AD44+AG44)</f>
        <v>0</v>
      </c>
      <c r="D44" s="63">
        <f t="shared" si="12"/>
        <v>0</v>
      </c>
      <c r="E44" s="64">
        <f t="shared" si="12"/>
        <v>0</v>
      </c>
      <c r="F44" s="260"/>
      <c r="G44" s="57"/>
      <c r="H44" s="58"/>
      <c r="I44" s="260"/>
      <c r="J44" s="57"/>
      <c r="K44" s="58"/>
      <c r="L44" s="260"/>
      <c r="M44" s="57"/>
      <c r="N44" s="58"/>
      <c r="O44" s="260"/>
      <c r="P44" s="57"/>
      <c r="Q44" s="58"/>
      <c r="R44" s="260"/>
      <c r="S44" s="57"/>
      <c r="T44" s="58"/>
      <c r="U44" s="260"/>
      <c r="V44" s="57"/>
      <c r="W44" s="58"/>
      <c r="X44" s="260"/>
      <c r="Y44" s="57"/>
      <c r="Z44" s="58"/>
      <c r="AA44" s="260"/>
      <c r="AB44" s="57"/>
      <c r="AC44" s="58"/>
      <c r="AD44" s="260"/>
      <c r="AE44" s="57"/>
      <c r="AF44" s="58"/>
      <c r="AG44" s="260"/>
      <c r="AH44" s="57"/>
      <c r="AI44" s="58"/>
    </row>
    <row r="45" spans="1:35">
      <c r="A45" s="262">
        <v>32</v>
      </c>
      <c r="B45" s="263" t="s">
        <v>514</v>
      </c>
      <c r="C45" s="259">
        <f t="shared" si="12"/>
        <v>0</v>
      </c>
      <c r="D45" s="63">
        <f t="shared" si="12"/>
        <v>0</v>
      </c>
      <c r="E45" s="64">
        <f t="shared" si="12"/>
        <v>0</v>
      </c>
      <c r="F45" s="260"/>
      <c r="G45" s="57"/>
      <c r="H45" s="58"/>
      <c r="I45" s="260"/>
      <c r="J45" s="57"/>
      <c r="K45" s="58"/>
      <c r="L45" s="260"/>
      <c r="M45" s="57"/>
      <c r="N45" s="58"/>
      <c r="O45" s="260"/>
      <c r="P45" s="57"/>
      <c r="Q45" s="58"/>
      <c r="R45" s="260"/>
      <c r="S45" s="57"/>
      <c r="T45" s="58"/>
      <c r="U45" s="260"/>
      <c r="V45" s="57"/>
      <c r="W45" s="58"/>
      <c r="X45" s="260"/>
      <c r="Y45" s="57"/>
      <c r="Z45" s="58"/>
      <c r="AA45" s="260"/>
      <c r="AB45" s="57"/>
      <c r="AC45" s="58"/>
      <c r="AD45" s="260"/>
      <c r="AE45" s="57"/>
      <c r="AF45" s="58"/>
      <c r="AG45" s="260"/>
      <c r="AH45" s="57"/>
      <c r="AI45" s="58"/>
    </row>
    <row r="46" spans="1:35">
      <c r="A46" s="262">
        <v>33</v>
      </c>
      <c r="B46" s="272" t="s">
        <v>515</v>
      </c>
      <c r="C46" s="259">
        <f t="shared" ref="C46:E47" si="13">SUM(F46+I46+L46+O46+R46+U46+X46+AA46+AD46+AG46)</f>
        <v>0</v>
      </c>
      <c r="D46" s="63">
        <f t="shared" si="13"/>
        <v>0</v>
      </c>
      <c r="E46" s="64">
        <f t="shared" si="13"/>
        <v>0</v>
      </c>
      <c r="F46" s="260"/>
      <c r="G46" s="57"/>
      <c r="H46" s="58"/>
      <c r="I46" s="260"/>
      <c r="J46" s="57"/>
      <c r="K46" s="58"/>
      <c r="L46" s="260"/>
      <c r="M46" s="57"/>
      <c r="N46" s="58"/>
      <c r="O46" s="260"/>
      <c r="P46" s="57"/>
      <c r="Q46" s="58"/>
      <c r="R46" s="260"/>
      <c r="S46" s="57"/>
      <c r="T46" s="58"/>
      <c r="U46" s="260"/>
      <c r="V46" s="57"/>
      <c r="W46" s="58"/>
      <c r="X46" s="260"/>
      <c r="Y46" s="57"/>
      <c r="Z46" s="58"/>
      <c r="AA46" s="260"/>
      <c r="AB46" s="57"/>
      <c r="AC46" s="58"/>
      <c r="AD46" s="260"/>
      <c r="AE46" s="57"/>
      <c r="AF46" s="58"/>
      <c r="AG46" s="260"/>
      <c r="AH46" s="57"/>
      <c r="AI46" s="58"/>
    </row>
    <row r="47" spans="1:35">
      <c r="A47" s="262">
        <v>34</v>
      </c>
      <c r="B47" s="272" t="s">
        <v>515</v>
      </c>
      <c r="C47" s="259">
        <f t="shared" si="13"/>
        <v>0</v>
      </c>
      <c r="D47" s="63">
        <f t="shared" si="13"/>
        <v>0</v>
      </c>
      <c r="E47" s="64">
        <f t="shared" si="13"/>
        <v>0</v>
      </c>
      <c r="F47" s="260"/>
      <c r="G47" s="57"/>
      <c r="H47" s="58"/>
      <c r="I47" s="260"/>
      <c r="J47" s="57"/>
      <c r="K47" s="58"/>
      <c r="L47" s="260"/>
      <c r="M47" s="57"/>
      <c r="N47" s="58"/>
      <c r="O47" s="260"/>
      <c r="P47" s="57"/>
      <c r="Q47" s="58"/>
      <c r="R47" s="260"/>
      <c r="S47" s="57"/>
      <c r="T47" s="58"/>
      <c r="U47" s="260"/>
      <c r="V47" s="57"/>
      <c r="W47" s="58"/>
      <c r="X47" s="260"/>
      <c r="Y47" s="57"/>
      <c r="Z47" s="58"/>
      <c r="AA47" s="260"/>
      <c r="AB47" s="57"/>
      <c r="AC47" s="58"/>
      <c r="AD47" s="260"/>
      <c r="AE47" s="57"/>
      <c r="AF47" s="58"/>
      <c r="AG47" s="260"/>
      <c r="AH47" s="57"/>
      <c r="AI47" s="58"/>
    </row>
    <row r="48" spans="1:35">
      <c r="B48" s="155" t="s">
        <v>823</v>
      </c>
      <c r="C48" s="273"/>
      <c r="D48" s="273"/>
      <c r="E48" s="273"/>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5"/>
      <c r="AG48" s="274"/>
      <c r="AH48" s="274"/>
      <c r="AI48" s="275"/>
    </row>
    <row r="49" spans="1:35">
      <c r="A49" s="257">
        <v>35</v>
      </c>
      <c r="B49" s="276" t="s">
        <v>517</v>
      </c>
      <c r="C49" s="259">
        <f t="shared" ref="C49:E50" si="14">SUM(F49+I49+L49+O49+R49+U49+X49+AA49+AD49+AG49)</f>
        <v>0</v>
      </c>
      <c r="D49" s="63">
        <f t="shared" si="14"/>
        <v>0</v>
      </c>
      <c r="E49" s="64">
        <f t="shared" si="14"/>
        <v>0</v>
      </c>
      <c r="F49" s="260"/>
      <c r="G49" s="57"/>
      <c r="H49" s="58"/>
      <c r="I49" s="260"/>
      <c r="J49" s="57"/>
      <c r="K49" s="58"/>
      <c r="L49" s="260"/>
      <c r="M49" s="57"/>
      <c r="N49" s="58"/>
      <c r="O49" s="260"/>
      <c r="P49" s="57"/>
      <c r="Q49" s="58"/>
      <c r="R49" s="260"/>
      <c r="S49" s="57"/>
      <c r="T49" s="58"/>
      <c r="U49" s="260"/>
      <c r="V49" s="57"/>
      <c r="W49" s="58"/>
      <c r="X49" s="260"/>
      <c r="Y49" s="57"/>
      <c r="Z49" s="58"/>
      <c r="AA49" s="260"/>
      <c r="AB49" s="57"/>
      <c r="AC49" s="58"/>
      <c r="AD49" s="260"/>
      <c r="AE49" s="57"/>
      <c r="AF49" s="58"/>
      <c r="AG49" s="260"/>
      <c r="AH49" s="57"/>
      <c r="AI49" s="58"/>
    </row>
    <row r="50" spans="1:35">
      <c r="A50" s="262">
        <v>36</v>
      </c>
      <c r="B50" s="272" t="s">
        <v>517</v>
      </c>
      <c r="C50" s="259">
        <f t="shared" si="14"/>
        <v>0</v>
      </c>
      <c r="D50" s="63">
        <f t="shared" si="14"/>
        <v>0</v>
      </c>
      <c r="E50" s="64">
        <f t="shared" si="14"/>
        <v>0</v>
      </c>
      <c r="F50" s="260"/>
      <c r="G50" s="57"/>
      <c r="H50" s="58"/>
      <c r="I50" s="260"/>
      <c r="J50" s="57"/>
      <c r="K50" s="58"/>
      <c r="L50" s="260"/>
      <c r="M50" s="57"/>
      <c r="N50" s="58"/>
      <c r="O50" s="260"/>
      <c r="P50" s="57"/>
      <c r="Q50" s="58"/>
      <c r="R50" s="260"/>
      <c r="S50" s="57"/>
      <c r="T50" s="58"/>
      <c r="U50" s="260"/>
      <c r="V50" s="57"/>
      <c r="W50" s="58"/>
      <c r="X50" s="260"/>
      <c r="Y50" s="57"/>
      <c r="Z50" s="58"/>
      <c r="AA50" s="260"/>
      <c r="AB50" s="57"/>
      <c r="AC50" s="58"/>
      <c r="AD50" s="260"/>
      <c r="AE50" s="57"/>
      <c r="AF50" s="58"/>
      <c r="AG50" s="260"/>
      <c r="AH50" s="57"/>
      <c r="AI50" s="58"/>
    </row>
    <row r="51" spans="1:35">
      <c r="B51" s="155" t="s">
        <v>518</v>
      </c>
      <c r="C51" s="273"/>
      <c r="D51" s="273"/>
      <c r="E51" s="273"/>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5"/>
      <c r="AG51" s="274"/>
      <c r="AH51" s="274"/>
      <c r="AI51" s="275"/>
    </row>
    <row r="52" spans="1:35">
      <c r="A52" s="257">
        <v>37</v>
      </c>
      <c r="B52" s="258" t="s">
        <v>825</v>
      </c>
      <c r="C52" s="259">
        <f>SUM(F52+I52+L52+O52+R52+U52+X52+AA52+AD52+AG52)</f>
        <v>0</v>
      </c>
      <c r="D52" s="63">
        <f>SUM(G52+J52+M52+P52+S52+V52+Y52+AB52+AE52+AH52)</f>
        <v>0</v>
      </c>
      <c r="E52" s="64">
        <f>SUM(H52+K52+N52+Q52+T52+W52+Z52+AC52+AF52+AI52)</f>
        <v>0</v>
      </c>
      <c r="F52" s="260"/>
      <c r="G52" s="57"/>
      <c r="H52" s="58"/>
      <c r="I52" s="260"/>
      <c r="J52" s="57"/>
      <c r="K52" s="58"/>
      <c r="L52" s="260"/>
      <c r="M52" s="57"/>
      <c r="N52" s="58"/>
      <c r="O52" s="260"/>
      <c r="P52" s="57"/>
      <c r="Q52" s="58"/>
      <c r="R52" s="260"/>
      <c r="S52" s="57"/>
      <c r="T52" s="58"/>
      <c r="U52" s="260"/>
      <c r="V52" s="57"/>
      <c r="W52" s="58"/>
      <c r="X52" s="260"/>
      <c r="Y52" s="57"/>
      <c r="Z52" s="58"/>
      <c r="AA52" s="260"/>
      <c r="AB52" s="57"/>
      <c r="AC52" s="58"/>
      <c r="AD52" s="260"/>
      <c r="AE52" s="57"/>
      <c r="AF52" s="58"/>
      <c r="AG52" s="260"/>
      <c r="AH52" s="57"/>
      <c r="AI52" s="58"/>
    </row>
    <row r="53" spans="1:35">
      <c r="A53" s="262">
        <v>38</v>
      </c>
      <c r="B53" s="272" t="s">
        <v>519</v>
      </c>
      <c r="C53" s="259">
        <f t="shared" ref="C53:E54" si="15">SUM(F53+I53+L53+O53+R53+U53+X53+AA53+AD53+AG53)</f>
        <v>0</v>
      </c>
      <c r="D53" s="63">
        <f t="shared" si="15"/>
        <v>0</v>
      </c>
      <c r="E53" s="64">
        <f t="shared" si="15"/>
        <v>0</v>
      </c>
      <c r="F53" s="260"/>
      <c r="G53" s="57"/>
      <c r="H53" s="58"/>
      <c r="I53" s="260"/>
      <c r="J53" s="57"/>
      <c r="K53" s="58"/>
      <c r="L53" s="260"/>
      <c r="M53" s="57"/>
      <c r="N53" s="58"/>
      <c r="O53" s="260"/>
      <c r="P53" s="57"/>
      <c r="Q53" s="58"/>
      <c r="R53" s="260"/>
      <c r="S53" s="57"/>
      <c r="T53" s="58"/>
      <c r="U53" s="260"/>
      <c r="V53" s="57"/>
      <c r="W53" s="58"/>
      <c r="X53" s="260"/>
      <c r="Y53" s="57"/>
      <c r="Z53" s="58"/>
      <c r="AA53" s="260"/>
      <c r="AB53" s="57"/>
      <c r="AC53" s="58"/>
      <c r="AD53" s="260"/>
      <c r="AE53" s="57"/>
      <c r="AF53" s="58"/>
      <c r="AG53" s="260"/>
      <c r="AH53" s="57"/>
      <c r="AI53" s="58"/>
    </row>
    <row r="54" spans="1:35">
      <c r="A54" s="262">
        <v>39</v>
      </c>
      <c r="B54" s="272" t="s">
        <v>519</v>
      </c>
      <c r="C54" s="259">
        <f t="shared" si="15"/>
        <v>0</v>
      </c>
      <c r="D54" s="63">
        <f t="shared" si="15"/>
        <v>0</v>
      </c>
      <c r="E54" s="64">
        <f t="shared" si="15"/>
        <v>0</v>
      </c>
      <c r="F54" s="260"/>
      <c r="G54" s="57"/>
      <c r="H54" s="58"/>
      <c r="I54" s="260"/>
      <c r="J54" s="57"/>
      <c r="K54" s="58"/>
      <c r="L54" s="260"/>
      <c r="M54" s="57"/>
      <c r="N54" s="58"/>
      <c r="O54" s="260"/>
      <c r="P54" s="57"/>
      <c r="Q54" s="58"/>
      <c r="R54" s="260"/>
      <c r="S54" s="57"/>
      <c r="T54" s="58"/>
      <c r="U54" s="260"/>
      <c r="V54" s="57"/>
      <c r="W54" s="58"/>
      <c r="X54" s="260"/>
      <c r="Y54" s="57"/>
      <c r="Z54" s="58"/>
      <c r="AA54" s="260"/>
      <c r="AB54" s="57"/>
      <c r="AC54" s="58"/>
      <c r="AD54" s="260"/>
      <c r="AE54" s="57"/>
      <c r="AF54" s="58"/>
      <c r="AG54" s="260"/>
      <c r="AH54" s="57"/>
      <c r="AI54" s="58"/>
    </row>
    <row r="55" spans="1:35">
      <c r="B55" s="277" t="s">
        <v>821</v>
      </c>
      <c r="C55" s="273"/>
      <c r="D55" s="273"/>
      <c r="E55" s="273"/>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5"/>
      <c r="AG55" s="274"/>
      <c r="AH55" s="274"/>
      <c r="AI55" s="275"/>
    </row>
    <row r="56" spans="1:35">
      <c r="A56" s="257">
        <v>40</v>
      </c>
      <c r="B56" s="258" t="s">
        <v>520</v>
      </c>
      <c r="C56" s="259">
        <f>SUM(F56+I56+L56+O56+R56+U56+X56+AA56+AD56+AG56)</f>
        <v>0</v>
      </c>
      <c r="D56" s="63">
        <f>SUM(G56+J56+M56+P56+S56+V56+Y56+AB56+AE56+AH56)</f>
        <v>0</v>
      </c>
      <c r="E56" s="64">
        <f>SUM(H56+K56+N56+Q56+T56+W56+Z56+AC56+AF56+AI56)</f>
        <v>0</v>
      </c>
      <c r="F56" s="260"/>
      <c r="G56" s="57"/>
      <c r="H56" s="58"/>
      <c r="I56" s="260"/>
      <c r="J56" s="57"/>
      <c r="K56" s="58"/>
      <c r="L56" s="260"/>
      <c r="M56" s="57"/>
      <c r="N56" s="58"/>
      <c r="O56" s="260"/>
      <c r="P56" s="57"/>
      <c r="Q56" s="58"/>
      <c r="R56" s="260"/>
      <c r="S56" s="57"/>
      <c r="T56" s="58"/>
      <c r="U56" s="260"/>
      <c r="V56" s="57"/>
      <c r="W56" s="58"/>
      <c r="X56" s="260"/>
      <c r="Y56" s="57"/>
      <c r="Z56" s="58"/>
      <c r="AA56" s="260"/>
      <c r="AB56" s="57"/>
      <c r="AC56" s="58"/>
      <c r="AD56" s="260"/>
      <c r="AE56" s="57"/>
      <c r="AF56" s="58"/>
      <c r="AG56" s="260"/>
      <c r="AH56" s="57"/>
      <c r="AI56" s="58"/>
    </row>
    <row r="57" spans="1:35">
      <c r="A57" s="262">
        <v>41</v>
      </c>
      <c r="B57" s="272" t="s">
        <v>521</v>
      </c>
      <c r="C57" s="259">
        <f t="shared" ref="C57:E58" si="16">SUM(F57+I57+L57+O57+R57+U57+X57+AA57+AD57+AG57)</f>
        <v>0</v>
      </c>
      <c r="D57" s="63">
        <f t="shared" si="16"/>
        <v>0</v>
      </c>
      <c r="E57" s="64">
        <f t="shared" si="16"/>
        <v>0</v>
      </c>
      <c r="F57" s="260"/>
      <c r="G57" s="57"/>
      <c r="H57" s="58"/>
      <c r="I57" s="260"/>
      <c r="J57" s="57"/>
      <c r="K57" s="58"/>
      <c r="L57" s="260"/>
      <c r="M57" s="57"/>
      <c r="N57" s="58"/>
      <c r="O57" s="260"/>
      <c r="P57" s="57"/>
      <c r="Q57" s="58"/>
      <c r="R57" s="260"/>
      <c r="S57" s="57"/>
      <c r="T57" s="58"/>
      <c r="U57" s="260"/>
      <c r="V57" s="57"/>
      <c r="W57" s="58"/>
      <c r="X57" s="260"/>
      <c r="Y57" s="57"/>
      <c r="Z57" s="58"/>
      <c r="AA57" s="260"/>
      <c r="AB57" s="57"/>
      <c r="AC57" s="58"/>
      <c r="AD57" s="260"/>
      <c r="AE57" s="57"/>
      <c r="AF57" s="58"/>
      <c r="AG57" s="260"/>
      <c r="AH57" s="57"/>
      <c r="AI57" s="58"/>
    </row>
    <row r="58" spans="1:35">
      <c r="A58" s="262">
        <v>42</v>
      </c>
      <c r="B58" s="272" t="s">
        <v>521</v>
      </c>
      <c r="C58" s="259">
        <f t="shared" si="16"/>
        <v>0</v>
      </c>
      <c r="D58" s="63">
        <f t="shared" si="16"/>
        <v>0</v>
      </c>
      <c r="E58" s="64">
        <f t="shared" si="16"/>
        <v>0</v>
      </c>
      <c r="F58" s="260"/>
      <c r="G58" s="57"/>
      <c r="H58" s="58"/>
      <c r="I58" s="260"/>
      <c r="J58" s="57"/>
      <c r="K58" s="58"/>
      <c r="L58" s="260"/>
      <c r="M58" s="57"/>
      <c r="N58" s="58"/>
      <c r="O58" s="260"/>
      <c r="P58" s="57"/>
      <c r="Q58" s="58"/>
      <c r="R58" s="260"/>
      <c r="S58" s="57"/>
      <c r="T58" s="58"/>
      <c r="U58" s="260"/>
      <c r="V58" s="57"/>
      <c r="W58" s="58"/>
      <c r="X58" s="260"/>
      <c r="Y58" s="57"/>
      <c r="Z58" s="58"/>
      <c r="AA58" s="260"/>
      <c r="AB58" s="57"/>
      <c r="AC58" s="58"/>
      <c r="AD58" s="260"/>
      <c r="AE58" s="57"/>
      <c r="AF58" s="58"/>
      <c r="AG58" s="260"/>
      <c r="AH58" s="57"/>
      <c r="AI58" s="58"/>
    </row>
    <row r="59" spans="1:35">
      <c r="B59" s="155" t="s">
        <v>824</v>
      </c>
      <c r="C59" s="273"/>
      <c r="D59" s="273"/>
      <c r="E59" s="273"/>
      <c r="F59" s="274"/>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E59" s="274"/>
      <c r="AF59" s="275"/>
      <c r="AG59" s="274"/>
      <c r="AH59" s="274"/>
      <c r="AI59" s="275"/>
    </row>
    <row r="60" spans="1:35">
      <c r="A60" s="257">
        <v>43</v>
      </c>
      <c r="B60" s="278" t="s">
        <v>523</v>
      </c>
      <c r="C60" s="259">
        <f t="shared" ref="C60:E62" si="17">SUM(F60+I60+L60+O60+R60+U60+X60+AA60+AD60+AG60)</f>
        <v>0</v>
      </c>
      <c r="D60" s="63">
        <f t="shared" si="17"/>
        <v>0</v>
      </c>
      <c r="E60" s="64">
        <f t="shared" si="17"/>
        <v>0</v>
      </c>
      <c r="F60" s="260"/>
      <c r="G60" s="57"/>
      <c r="H60" s="58"/>
      <c r="I60" s="260"/>
      <c r="J60" s="57"/>
      <c r="K60" s="58"/>
      <c r="L60" s="260"/>
      <c r="M60" s="57"/>
      <c r="N60" s="58"/>
      <c r="O60" s="260"/>
      <c r="P60" s="57"/>
      <c r="Q60" s="58"/>
      <c r="R60" s="260"/>
      <c r="S60" s="57"/>
      <c r="T60" s="58"/>
      <c r="U60" s="260"/>
      <c r="V60" s="57"/>
      <c r="W60" s="58"/>
      <c r="X60" s="260"/>
      <c r="Y60" s="57"/>
      <c r="Z60" s="58"/>
      <c r="AA60" s="260"/>
      <c r="AB60" s="57"/>
      <c r="AC60" s="58"/>
      <c r="AD60" s="260"/>
      <c r="AE60" s="57"/>
      <c r="AF60" s="58"/>
      <c r="AG60" s="260"/>
      <c r="AH60" s="57"/>
      <c r="AI60" s="58"/>
    </row>
    <row r="61" spans="1:35">
      <c r="A61" s="262">
        <v>44</v>
      </c>
      <c r="B61" s="279" t="s">
        <v>523</v>
      </c>
      <c r="C61" s="259">
        <f t="shared" si="17"/>
        <v>0</v>
      </c>
      <c r="D61" s="63">
        <f t="shared" si="17"/>
        <v>0</v>
      </c>
      <c r="E61" s="64">
        <f t="shared" si="17"/>
        <v>0</v>
      </c>
      <c r="F61" s="260"/>
      <c r="G61" s="57"/>
      <c r="H61" s="58"/>
      <c r="I61" s="260"/>
      <c r="J61" s="57"/>
      <c r="K61" s="58"/>
      <c r="L61" s="260"/>
      <c r="M61" s="57"/>
      <c r="N61" s="58"/>
      <c r="O61" s="260"/>
      <c r="P61" s="57"/>
      <c r="Q61" s="58"/>
      <c r="R61" s="260"/>
      <c r="S61" s="57"/>
      <c r="T61" s="58"/>
      <c r="U61" s="260"/>
      <c r="V61" s="57"/>
      <c r="W61" s="58"/>
      <c r="X61" s="260"/>
      <c r="Y61" s="57"/>
      <c r="Z61" s="58"/>
      <c r="AA61" s="260"/>
      <c r="AB61" s="57"/>
      <c r="AC61" s="58"/>
      <c r="AD61" s="260"/>
      <c r="AE61" s="57"/>
      <c r="AF61" s="58"/>
      <c r="AG61" s="260"/>
      <c r="AH61" s="57"/>
      <c r="AI61" s="58"/>
    </row>
    <row r="62" spans="1:35">
      <c r="A62" s="262">
        <v>45</v>
      </c>
      <c r="B62" s="279" t="s">
        <v>523</v>
      </c>
      <c r="C62" s="259">
        <f t="shared" si="17"/>
        <v>0</v>
      </c>
      <c r="D62" s="63">
        <f t="shared" si="17"/>
        <v>0</v>
      </c>
      <c r="E62" s="64">
        <f t="shared" si="17"/>
        <v>0</v>
      </c>
      <c r="F62" s="260"/>
      <c r="G62" s="57"/>
      <c r="H62" s="58"/>
      <c r="I62" s="260"/>
      <c r="J62" s="57"/>
      <c r="K62" s="58"/>
      <c r="L62" s="260"/>
      <c r="M62" s="57"/>
      <c r="N62" s="58"/>
      <c r="O62" s="260"/>
      <c r="P62" s="57"/>
      <c r="Q62" s="58"/>
      <c r="R62" s="260"/>
      <c r="S62" s="57"/>
      <c r="T62" s="58"/>
      <c r="U62" s="260"/>
      <c r="V62" s="57"/>
      <c r="W62" s="58"/>
      <c r="X62" s="260"/>
      <c r="Y62" s="57"/>
      <c r="Z62" s="58"/>
      <c r="AA62" s="260"/>
      <c r="AB62" s="57"/>
      <c r="AC62" s="58"/>
      <c r="AD62" s="260"/>
      <c r="AE62" s="57"/>
      <c r="AF62" s="58"/>
      <c r="AG62" s="260"/>
      <c r="AH62" s="57"/>
      <c r="AI62" s="58"/>
    </row>
    <row r="63" spans="1:35">
      <c r="A63" s="280" t="s">
        <v>524</v>
      </c>
      <c r="B63" s="281"/>
      <c r="C63" s="273"/>
      <c r="D63" s="273"/>
      <c r="E63" s="273"/>
      <c r="F63" s="274"/>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5"/>
      <c r="AG63" s="274"/>
      <c r="AH63" s="274"/>
      <c r="AI63" s="275"/>
    </row>
    <row r="64" spans="1:35">
      <c r="A64" s="257">
        <v>46</v>
      </c>
      <c r="B64" s="258" t="s">
        <v>80</v>
      </c>
      <c r="C64" s="259">
        <f t="shared" ref="C64:D69" si="18">SUM(F64+I64+L64+O64+R64+U64+X64+AA64+AD64+AG64)</f>
        <v>0</v>
      </c>
      <c r="D64" s="63">
        <f t="shared" si="18"/>
        <v>0</v>
      </c>
      <c r="E64" s="64">
        <f t="shared" ref="E64:E103" si="19">SUM(H64+K64+N64+Q64+T64+W64+Z64+AC64+AF64+AI64)</f>
        <v>0</v>
      </c>
      <c r="F64" s="260"/>
      <c r="G64" s="57"/>
      <c r="H64" s="58"/>
      <c r="I64" s="260"/>
      <c r="J64" s="57"/>
      <c r="K64" s="58"/>
      <c r="L64" s="260"/>
      <c r="M64" s="57"/>
      <c r="N64" s="58"/>
      <c r="O64" s="260"/>
      <c r="P64" s="57"/>
      <c r="Q64" s="58"/>
      <c r="R64" s="260"/>
      <c r="S64" s="57"/>
      <c r="T64" s="58"/>
      <c r="U64" s="260"/>
      <c r="V64" s="57"/>
      <c r="W64" s="58"/>
      <c r="X64" s="260"/>
      <c r="Y64" s="57"/>
      <c r="Z64" s="58"/>
      <c r="AA64" s="260"/>
      <c r="AB64" s="57"/>
      <c r="AC64" s="58"/>
      <c r="AD64" s="260"/>
      <c r="AE64" s="57"/>
      <c r="AF64" s="58"/>
      <c r="AG64" s="260"/>
      <c r="AH64" s="57"/>
      <c r="AI64" s="58"/>
    </row>
    <row r="65" spans="1:35">
      <c r="A65" s="262">
        <v>47</v>
      </c>
      <c r="B65" s="282" t="s">
        <v>525</v>
      </c>
      <c r="C65" s="259">
        <f t="shared" si="18"/>
        <v>0</v>
      </c>
      <c r="D65" s="63">
        <f t="shared" si="18"/>
        <v>0</v>
      </c>
      <c r="E65" s="64">
        <f t="shared" si="19"/>
        <v>0</v>
      </c>
      <c r="F65" s="260"/>
      <c r="G65" s="57"/>
      <c r="H65" s="58"/>
      <c r="I65" s="260"/>
      <c r="J65" s="57"/>
      <c r="K65" s="58"/>
      <c r="L65" s="260"/>
      <c r="M65" s="57"/>
      <c r="N65" s="58"/>
      <c r="O65" s="260"/>
      <c r="P65" s="57"/>
      <c r="Q65" s="58"/>
      <c r="R65" s="260"/>
      <c r="S65" s="57"/>
      <c r="T65" s="58"/>
      <c r="U65" s="260"/>
      <c r="V65" s="57"/>
      <c r="W65" s="58"/>
      <c r="X65" s="260"/>
      <c r="Y65" s="57"/>
      <c r="Z65" s="58"/>
      <c r="AA65" s="260"/>
      <c r="AB65" s="57"/>
      <c r="AC65" s="58"/>
      <c r="AD65" s="260"/>
      <c r="AE65" s="57"/>
      <c r="AF65" s="58"/>
      <c r="AG65" s="260"/>
      <c r="AH65" s="57"/>
      <c r="AI65" s="58"/>
    </row>
    <row r="66" spans="1:35">
      <c r="A66" s="262">
        <v>48</v>
      </c>
      <c r="B66" s="282" t="s">
        <v>525</v>
      </c>
      <c r="C66" s="259">
        <f t="shared" si="18"/>
        <v>0</v>
      </c>
      <c r="D66" s="63">
        <f t="shared" si="18"/>
        <v>0</v>
      </c>
      <c r="E66" s="64">
        <f t="shared" si="19"/>
        <v>0</v>
      </c>
      <c r="F66" s="260"/>
      <c r="G66" s="57"/>
      <c r="H66" s="58"/>
      <c r="I66" s="260"/>
      <c r="J66" s="57"/>
      <c r="K66" s="58"/>
      <c r="L66" s="260"/>
      <c r="M66" s="57"/>
      <c r="N66" s="58"/>
      <c r="O66" s="260"/>
      <c r="P66" s="57"/>
      <c r="Q66" s="58"/>
      <c r="R66" s="260"/>
      <c r="S66" s="57"/>
      <c r="T66" s="58"/>
      <c r="U66" s="260"/>
      <c r="V66" s="57"/>
      <c r="W66" s="58"/>
      <c r="X66" s="260"/>
      <c r="Y66" s="57"/>
      <c r="Z66" s="58"/>
      <c r="AA66" s="260"/>
      <c r="AB66" s="57"/>
      <c r="AC66" s="58"/>
      <c r="AD66" s="260"/>
      <c r="AE66" s="57"/>
      <c r="AF66" s="58"/>
      <c r="AG66" s="260"/>
      <c r="AH66" s="57"/>
      <c r="AI66" s="58"/>
    </row>
    <row r="67" spans="1:35">
      <c r="A67" s="262">
        <v>49</v>
      </c>
      <c r="B67" s="678" t="s">
        <v>106</v>
      </c>
      <c r="C67" s="259">
        <f t="shared" si="18"/>
        <v>0</v>
      </c>
      <c r="D67" s="63">
        <f t="shared" si="18"/>
        <v>0</v>
      </c>
      <c r="E67" s="64">
        <f t="shared" si="19"/>
        <v>0</v>
      </c>
      <c r="F67" s="260"/>
      <c r="G67" s="57"/>
      <c r="H67" s="58"/>
      <c r="I67" s="260"/>
      <c r="J67" s="57"/>
      <c r="K67" s="58"/>
      <c r="L67" s="260"/>
      <c r="M67" s="57"/>
      <c r="N67" s="58"/>
      <c r="O67" s="260"/>
      <c r="P67" s="57"/>
      <c r="Q67" s="58"/>
      <c r="R67" s="260"/>
      <c r="S67" s="57"/>
      <c r="T67" s="58"/>
      <c r="U67" s="260"/>
      <c r="V67" s="57"/>
      <c r="W67" s="58"/>
      <c r="X67" s="260"/>
      <c r="Y67" s="57"/>
      <c r="Z67" s="58"/>
      <c r="AA67" s="260"/>
      <c r="AB67" s="57"/>
      <c r="AC67" s="58"/>
      <c r="AD67" s="260"/>
      <c r="AE67" s="57"/>
      <c r="AF67" s="58"/>
      <c r="AG67" s="260"/>
      <c r="AH67" s="57"/>
      <c r="AI67" s="58"/>
    </row>
    <row r="68" spans="1:35">
      <c r="A68" s="262">
        <v>50</v>
      </c>
      <c r="B68" s="283" t="s">
        <v>526</v>
      </c>
      <c r="C68" s="259">
        <f t="shared" si="18"/>
        <v>0</v>
      </c>
      <c r="D68" s="63">
        <f t="shared" si="18"/>
        <v>0</v>
      </c>
      <c r="E68" s="64">
        <f t="shared" si="19"/>
        <v>0</v>
      </c>
      <c r="F68" s="260"/>
      <c r="G68" s="57"/>
      <c r="H68" s="58"/>
      <c r="I68" s="260"/>
      <c r="J68" s="57"/>
      <c r="K68" s="58"/>
      <c r="L68" s="260"/>
      <c r="M68" s="57"/>
      <c r="N68" s="58"/>
      <c r="O68" s="260"/>
      <c r="P68" s="57"/>
      <c r="Q68" s="58"/>
      <c r="R68" s="260"/>
      <c r="S68" s="57"/>
      <c r="T68" s="58"/>
      <c r="U68" s="260"/>
      <c r="V68" s="57"/>
      <c r="W68" s="58"/>
      <c r="X68" s="260"/>
      <c r="Y68" s="57"/>
      <c r="Z68" s="58"/>
      <c r="AA68" s="260"/>
      <c r="AB68" s="57"/>
      <c r="AC68" s="58"/>
      <c r="AD68" s="260"/>
      <c r="AE68" s="57"/>
      <c r="AF68" s="58"/>
      <c r="AG68" s="260"/>
      <c r="AH68" s="57"/>
      <c r="AI68" s="58"/>
    </row>
    <row r="69" spans="1:35">
      <c r="A69" s="262">
        <v>51</v>
      </c>
      <c r="B69" s="284" t="s">
        <v>105</v>
      </c>
      <c r="C69" s="259">
        <f t="shared" si="18"/>
        <v>0</v>
      </c>
      <c r="D69" s="63">
        <f t="shared" si="18"/>
        <v>0</v>
      </c>
      <c r="E69" s="64">
        <f t="shared" si="19"/>
        <v>0</v>
      </c>
      <c r="F69" s="260"/>
      <c r="G69" s="57"/>
      <c r="H69" s="58"/>
      <c r="I69" s="260"/>
      <c r="J69" s="57"/>
      <c r="K69" s="58"/>
      <c r="L69" s="260"/>
      <c r="M69" s="57"/>
      <c r="N69" s="58"/>
      <c r="O69" s="260"/>
      <c r="P69" s="57"/>
      <c r="Q69" s="58"/>
      <c r="R69" s="260"/>
      <c r="S69" s="57"/>
      <c r="T69" s="58"/>
      <c r="U69" s="260"/>
      <c r="V69" s="57"/>
      <c r="W69" s="58"/>
      <c r="X69" s="260"/>
      <c r="Y69" s="57"/>
      <c r="Z69" s="58"/>
      <c r="AA69" s="260"/>
      <c r="AB69" s="57"/>
      <c r="AC69" s="58"/>
      <c r="AD69" s="260"/>
      <c r="AE69" s="57"/>
      <c r="AF69" s="58"/>
      <c r="AG69" s="260"/>
      <c r="AH69" s="57"/>
      <c r="AI69" s="58"/>
    </row>
    <row r="70" spans="1:35">
      <c r="B70" s="155" t="s">
        <v>528</v>
      </c>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85"/>
      <c r="AG70" s="273"/>
      <c r="AH70" s="273"/>
      <c r="AI70" s="285"/>
    </row>
    <row r="71" spans="1:35">
      <c r="A71" s="257">
        <v>52</v>
      </c>
      <c r="B71" s="113" t="str">
        <f>IF('A(c)'!B11&amp;'A(c)'!C11&amp;'A(c)'!D11="","",'A(c)'!B11&amp;" - "&amp;'A(c)'!C11&amp;" - "&amp;'A(c)'!D11)</f>
        <v/>
      </c>
      <c r="C71" s="259">
        <f t="shared" ref="C71:C89" si="20">SUM(F71+I71+L71+O71+R71+U71+X71+AA71+AD71+AG71)</f>
        <v>0</v>
      </c>
      <c r="D71" s="63">
        <f t="shared" ref="D71:D89" si="21">SUM(G71+J71+M71+P71+S71+V71+Y71+AB71+AE71+AH71)</f>
        <v>0</v>
      </c>
      <c r="E71" s="64">
        <f t="shared" si="19"/>
        <v>0</v>
      </c>
      <c r="F71" s="260"/>
      <c r="G71" s="57"/>
      <c r="H71" s="58"/>
      <c r="I71" s="260"/>
      <c r="J71" s="57"/>
      <c r="K71" s="58"/>
      <c r="L71" s="260"/>
      <c r="M71" s="57"/>
      <c r="N71" s="58"/>
      <c r="O71" s="260"/>
      <c r="P71" s="57"/>
      <c r="Q71" s="58"/>
      <c r="R71" s="260"/>
      <c r="S71" s="57"/>
      <c r="T71" s="58"/>
      <c r="U71" s="260"/>
      <c r="V71" s="57"/>
      <c r="W71" s="58"/>
      <c r="X71" s="260"/>
      <c r="Y71" s="57"/>
      <c r="Z71" s="58"/>
      <c r="AA71" s="260"/>
      <c r="AB71" s="57"/>
      <c r="AC71" s="58"/>
      <c r="AD71" s="260"/>
      <c r="AE71" s="57"/>
      <c r="AF71" s="58"/>
      <c r="AG71" s="260"/>
      <c r="AH71" s="57"/>
      <c r="AI71" s="58"/>
    </row>
    <row r="72" spans="1:35">
      <c r="A72" s="262">
        <v>53</v>
      </c>
      <c r="B72" s="113" t="str">
        <f>IF('A(c)'!B12&amp;'A(c)'!C12&amp;'A(c)'!D12="","",'A(c)'!B12&amp;" - "&amp;'A(c)'!C12&amp;" - "&amp;'A(c)'!D12)</f>
        <v/>
      </c>
      <c r="C72" s="259">
        <f t="shared" si="20"/>
        <v>0</v>
      </c>
      <c r="D72" s="63">
        <f t="shared" si="21"/>
        <v>0</v>
      </c>
      <c r="E72" s="64">
        <f t="shared" si="19"/>
        <v>0</v>
      </c>
      <c r="F72" s="260"/>
      <c r="G72" s="57"/>
      <c r="H72" s="58"/>
      <c r="I72" s="260"/>
      <c r="J72" s="57"/>
      <c r="K72" s="58"/>
      <c r="L72" s="260"/>
      <c r="M72" s="57"/>
      <c r="N72" s="58"/>
      <c r="O72" s="260"/>
      <c r="P72" s="57"/>
      <c r="Q72" s="58"/>
      <c r="R72" s="260"/>
      <c r="S72" s="57"/>
      <c r="T72" s="58"/>
      <c r="U72" s="260"/>
      <c r="V72" s="57"/>
      <c r="W72" s="58"/>
      <c r="X72" s="260"/>
      <c r="Y72" s="57"/>
      <c r="Z72" s="58"/>
      <c r="AA72" s="260"/>
      <c r="AB72" s="57"/>
      <c r="AC72" s="58"/>
      <c r="AD72" s="260"/>
      <c r="AE72" s="57"/>
      <c r="AF72" s="58"/>
      <c r="AG72" s="260"/>
      <c r="AH72" s="57"/>
      <c r="AI72" s="58"/>
    </row>
    <row r="73" spans="1:35">
      <c r="A73" s="257">
        <v>54</v>
      </c>
      <c r="B73" s="113" t="str">
        <f>IF('A(c)'!B13&amp;'A(c)'!C13&amp;'A(c)'!D13="","",'A(c)'!B13&amp;" - "&amp;'A(c)'!C13&amp;" - "&amp;'A(c)'!D13)</f>
        <v/>
      </c>
      <c r="C73" s="259">
        <f t="shared" si="20"/>
        <v>0</v>
      </c>
      <c r="D73" s="63">
        <f t="shared" si="21"/>
        <v>0</v>
      </c>
      <c r="E73" s="64">
        <f t="shared" si="19"/>
        <v>0</v>
      </c>
      <c r="F73" s="260"/>
      <c r="G73" s="57"/>
      <c r="H73" s="58"/>
      <c r="I73" s="260"/>
      <c r="J73" s="57"/>
      <c r="K73" s="58"/>
      <c r="L73" s="260"/>
      <c r="M73" s="57"/>
      <c r="N73" s="58"/>
      <c r="O73" s="260"/>
      <c r="P73" s="57"/>
      <c r="Q73" s="58"/>
      <c r="R73" s="260"/>
      <c r="S73" s="57"/>
      <c r="T73" s="58"/>
      <c r="U73" s="260"/>
      <c r="V73" s="57"/>
      <c r="W73" s="58"/>
      <c r="X73" s="260"/>
      <c r="Y73" s="57"/>
      <c r="Z73" s="58"/>
      <c r="AA73" s="260"/>
      <c r="AB73" s="57"/>
      <c r="AC73" s="58"/>
      <c r="AD73" s="260"/>
      <c r="AE73" s="57"/>
      <c r="AF73" s="58"/>
      <c r="AG73" s="260"/>
      <c r="AH73" s="57"/>
      <c r="AI73" s="58"/>
    </row>
    <row r="74" spans="1:35">
      <c r="A74" s="262">
        <v>55</v>
      </c>
      <c r="B74" s="113" t="str">
        <f>IF('A(c)'!B14&amp;'A(c)'!C14&amp;'A(c)'!D14="","",'A(c)'!B14&amp;" - "&amp;'A(c)'!C14&amp;" - "&amp;'A(c)'!D14)</f>
        <v/>
      </c>
      <c r="C74" s="259">
        <f t="shared" si="20"/>
        <v>0</v>
      </c>
      <c r="D74" s="63">
        <f t="shared" si="21"/>
        <v>0</v>
      </c>
      <c r="E74" s="64">
        <f t="shared" si="19"/>
        <v>0</v>
      </c>
      <c r="F74" s="260"/>
      <c r="G74" s="57"/>
      <c r="H74" s="58"/>
      <c r="I74" s="260"/>
      <c r="J74" s="57"/>
      <c r="K74" s="58"/>
      <c r="L74" s="260"/>
      <c r="M74" s="57"/>
      <c r="N74" s="58"/>
      <c r="O74" s="260"/>
      <c r="P74" s="57"/>
      <c r="Q74" s="58"/>
      <c r="R74" s="260"/>
      <c r="S74" s="57"/>
      <c r="T74" s="58"/>
      <c r="U74" s="260"/>
      <c r="V74" s="57"/>
      <c r="W74" s="58"/>
      <c r="X74" s="260"/>
      <c r="Y74" s="57"/>
      <c r="Z74" s="58"/>
      <c r="AA74" s="260"/>
      <c r="AB74" s="57"/>
      <c r="AC74" s="58"/>
      <c r="AD74" s="260"/>
      <c r="AE74" s="57"/>
      <c r="AF74" s="58"/>
      <c r="AG74" s="260"/>
      <c r="AH74" s="57"/>
      <c r="AI74" s="58"/>
    </row>
    <row r="75" spans="1:35">
      <c r="A75" s="257">
        <v>56</v>
      </c>
      <c r="B75" s="113" t="str">
        <f>IF('A(c)'!B15&amp;'A(c)'!C15&amp;'A(c)'!D15="","",'A(c)'!B15&amp;" - "&amp;'A(c)'!C15&amp;" - "&amp;'A(c)'!D15)</f>
        <v/>
      </c>
      <c r="C75" s="259">
        <f t="shared" si="20"/>
        <v>0</v>
      </c>
      <c r="D75" s="63">
        <f t="shared" si="21"/>
        <v>0</v>
      </c>
      <c r="E75" s="64">
        <f t="shared" si="19"/>
        <v>0</v>
      </c>
      <c r="F75" s="260"/>
      <c r="G75" s="57"/>
      <c r="H75" s="58"/>
      <c r="I75" s="260"/>
      <c r="J75" s="57"/>
      <c r="K75" s="58"/>
      <c r="L75" s="260"/>
      <c r="M75" s="57"/>
      <c r="N75" s="58"/>
      <c r="O75" s="260"/>
      <c r="P75" s="57"/>
      <c r="Q75" s="58"/>
      <c r="R75" s="260"/>
      <c r="S75" s="57"/>
      <c r="T75" s="58"/>
      <c r="U75" s="260"/>
      <c r="V75" s="57"/>
      <c r="W75" s="58"/>
      <c r="X75" s="260"/>
      <c r="Y75" s="57"/>
      <c r="Z75" s="58"/>
      <c r="AA75" s="260"/>
      <c r="AB75" s="57"/>
      <c r="AC75" s="58"/>
      <c r="AD75" s="260"/>
      <c r="AE75" s="57"/>
      <c r="AF75" s="58"/>
      <c r="AG75" s="260"/>
      <c r="AH75" s="57"/>
      <c r="AI75" s="58"/>
    </row>
    <row r="76" spans="1:35">
      <c r="A76" s="262">
        <v>57</v>
      </c>
      <c r="B76" s="113" t="str">
        <f>IF('A(c)'!B16&amp;'A(c)'!C16&amp;'A(c)'!D16="","",'A(c)'!B16&amp;" - "&amp;'A(c)'!C16&amp;" - "&amp;'A(c)'!D16)</f>
        <v/>
      </c>
      <c r="C76" s="259">
        <f t="shared" si="20"/>
        <v>0</v>
      </c>
      <c r="D76" s="63">
        <f t="shared" si="21"/>
        <v>0</v>
      </c>
      <c r="E76" s="64">
        <f t="shared" si="19"/>
        <v>0</v>
      </c>
      <c r="F76" s="260"/>
      <c r="G76" s="57"/>
      <c r="H76" s="58"/>
      <c r="I76" s="260"/>
      <c r="J76" s="57"/>
      <c r="K76" s="58"/>
      <c r="L76" s="260"/>
      <c r="M76" s="57"/>
      <c r="N76" s="58"/>
      <c r="O76" s="260"/>
      <c r="P76" s="57"/>
      <c r="Q76" s="58"/>
      <c r="R76" s="260"/>
      <c r="S76" s="57"/>
      <c r="T76" s="58"/>
      <c r="U76" s="260"/>
      <c r="V76" s="57"/>
      <c r="W76" s="58"/>
      <c r="X76" s="260"/>
      <c r="Y76" s="57"/>
      <c r="Z76" s="58"/>
      <c r="AA76" s="260"/>
      <c r="AB76" s="57"/>
      <c r="AC76" s="58"/>
      <c r="AD76" s="260"/>
      <c r="AE76" s="57"/>
      <c r="AF76" s="58"/>
      <c r="AG76" s="260"/>
      <c r="AH76" s="57"/>
      <c r="AI76" s="58"/>
    </row>
    <row r="77" spans="1:35">
      <c r="A77" s="257">
        <v>58</v>
      </c>
      <c r="B77" s="113" t="str">
        <f>IF('A(c)'!B17&amp;'A(c)'!C17&amp;'A(c)'!D17="","",'A(c)'!B17&amp;" - "&amp;'A(c)'!C17&amp;" - "&amp;'A(c)'!D17)</f>
        <v/>
      </c>
      <c r="C77" s="259">
        <f t="shared" si="20"/>
        <v>0</v>
      </c>
      <c r="D77" s="63">
        <f t="shared" si="21"/>
        <v>0</v>
      </c>
      <c r="E77" s="64">
        <f t="shared" si="19"/>
        <v>0</v>
      </c>
      <c r="F77" s="260"/>
      <c r="G77" s="57"/>
      <c r="H77" s="58"/>
      <c r="I77" s="260"/>
      <c r="J77" s="57"/>
      <c r="K77" s="58"/>
      <c r="L77" s="260"/>
      <c r="M77" s="57"/>
      <c r="N77" s="58"/>
      <c r="O77" s="260"/>
      <c r="P77" s="57"/>
      <c r="Q77" s="58"/>
      <c r="R77" s="260"/>
      <c r="S77" s="57"/>
      <c r="T77" s="58"/>
      <c r="U77" s="260"/>
      <c r="V77" s="57"/>
      <c r="W77" s="58"/>
      <c r="X77" s="260"/>
      <c r="Y77" s="57"/>
      <c r="Z77" s="58"/>
      <c r="AA77" s="260"/>
      <c r="AB77" s="57"/>
      <c r="AC77" s="58"/>
      <c r="AD77" s="260"/>
      <c r="AE77" s="57"/>
      <c r="AF77" s="58"/>
      <c r="AG77" s="260"/>
      <c r="AH77" s="57"/>
      <c r="AI77" s="58"/>
    </row>
    <row r="78" spans="1:35">
      <c r="A78" s="262">
        <v>59</v>
      </c>
      <c r="B78" s="113" t="str">
        <f>IF('A(c)'!B18&amp;'A(c)'!C18&amp;'A(c)'!D18="","",'A(c)'!B18&amp;" - "&amp;'A(c)'!C18&amp;" - "&amp;'A(c)'!D18)</f>
        <v/>
      </c>
      <c r="C78" s="259">
        <f t="shared" si="20"/>
        <v>0</v>
      </c>
      <c r="D78" s="63">
        <f t="shared" si="21"/>
        <v>0</v>
      </c>
      <c r="E78" s="64">
        <f t="shared" si="19"/>
        <v>0</v>
      </c>
      <c r="F78" s="260"/>
      <c r="G78" s="57"/>
      <c r="H78" s="58"/>
      <c r="I78" s="260"/>
      <c r="J78" s="57"/>
      <c r="K78" s="58"/>
      <c r="L78" s="260"/>
      <c r="M78" s="57"/>
      <c r="N78" s="58"/>
      <c r="O78" s="260"/>
      <c r="P78" s="57"/>
      <c r="Q78" s="58"/>
      <c r="R78" s="260"/>
      <c r="S78" s="57"/>
      <c r="T78" s="58"/>
      <c r="U78" s="260"/>
      <c r="V78" s="57"/>
      <c r="W78" s="58"/>
      <c r="X78" s="260"/>
      <c r="Y78" s="57"/>
      <c r="Z78" s="58"/>
      <c r="AA78" s="260"/>
      <c r="AB78" s="57"/>
      <c r="AC78" s="58"/>
      <c r="AD78" s="260"/>
      <c r="AE78" s="57"/>
      <c r="AF78" s="58"/>
      <c r="AG78" s="260"/>
      <c r="AH78" s="57"/>
      <c r="AI78" s="58"/>
    </row>
    <row r="79" spans="1:35">
      <c r="A79" s="257">
        <v>60</v>
      </c>
      <c r="B79" s="113" t="str">
        <f>IF('A(c)'!B19&amp;'A(c)'!C19&amp;'A(c)'!D19="","",'A(c)'!B19&amp;" - "&amp;'A(c)'!C19&amp;" - "&amp;'A(c)'!D19)</f>
        <v/>
      </c>
      <c r="C79" s="259">
        <f t="shared" si="20"/>
        <v>0</v>
      </c>
      <c r="D79" s="63">
        <f t="shared" si="21"/>
        <v>0</v>
      </c>
      <c r="E79" s="64">
        <f t="shared" si="19"/>
        <v>0</v>
      </c>
      <c r="F79" s="260"/>
      <c r="G79" s="57"/>
      <c r="H79" s="58"/>
      <c r="I79" s="260"/>
      <c r="J79" s="57"/>
      <c r="K79" s="58"/>
      <c r="L79" s="260"/>
      <c r="M79" s="57"/>
      <c r="N79" s="58"/>
      <c r="O79" s="260"/>
      <c r="P79" s="57"/>
      <c r="Q79" s="58"/>
      <c r="R79" s="260"/>
      <c r="S79" s="57"/>
      <c r="T79" s="58"/>
      <c r="U79" s="260"/>
      <c r="V79" s="57"/>
      <c r="W79" s="58"/>
      <c r="X79" s="260"/>
      <c r="Y79" s="57"/>
      <c r="Z79" s="58"/>
      <c r="AA79" s="260"/>
      <c r="AB79" s="57"/>
      <c r="AC79" s="58"/>
      <c r="AD79" s="260"/>
      <c r="AE79" s="57"/>
      <c r="AF79" s="58"/>
      <c r="AG79" s="260"/>
      <c r="AH79" s="57"/>
      <c r="AI79" s="58"/>
    </row>
    <row r="80" spans="1:35">
      <c r="A80" s="262">
        <v>61</v>
      </c>
      <c r="B80" s="113" t="str">
        <f>IF('A(c)'!B20&amp;'A(c)'!C20&amp;'A(c)'!D20="","",'A(c)'!B20&amp;" - "&amp;'A(c)'!C20&amp;" - "&amp;'A(c)'!D20)</f>
        <v/>
      </c>
      <c r="C80" s="259">
        <f t="shared" si="20"/>
        <v>0</v>
      </c>
      <c r="D80" s="63">
        <f t="shared" si="21"/>
        <v>0</v>
      </c>
      <c r="E80" s="64">
        <f t="shared" si="19"/>
        <v>0</v>
      </c>
      <c r="F80" s="260"/>
      <c r="G80" s="57"/>
      <c r="H80" s="58"/>
      <c r="I80" s="260"/>
      <c r="J80" s="57"/>
      <c r="K80" s="58"/>
      <c r="L80" s="260"/>
      <c r="M80" s="57"/>
      <c r="N80" s="58"/>
      <c r="O80" s="260"/>
      <c r="P80" s="57"/>
      <c r="Q80" s="58"/>
      <c r="R80" s="260"/>
      <c r="S80" s="57"/>
      <c r="T80" s="58"/>
      <c r="U80" s="260"/>
      <c r="V80" s="57"/>
      <c r="W80" s="58"/>
      <c r="X80" s="260"/>
      <c r="Y80" s="57"/>
      <c r="Z80" s="58"/>
      <c r="AA80" s="260"/>
      <c r="AB80" s="57"/>
      <c r="AC80" s="58"/>
      <c r="AD80" s="260"/>
      <c r="AE80" s="57"/>
      <c r="AF80" s="58"/>
      <c r="AG80" s="260"/>
      <c r="AH80" s="57"/>
      <c r="AI80" s="58"/>
    </row>
    <row r="81" spans="1:35">
      <c r="A81" s="257">
        <v>62</v>
      </c>
      <c r="B81" s="113" t="str">
        <f>IF('A(c)'!B21&amp;'A(c)'!C21&amp;'A(c)'!D21="","",'A(c)'!B21&amp;" - "&amp;'A(c)'!C21&amp;" - "&amp;'A(c)'!D21)</f>
        <v/>
      </c>
      <c r="C81" s="259">
        <f t="shared" si="20"/>
        <v>0</v>
      </c>
      <c r="D81" s="63">
        <f t="shared" si="21"/>
        <v>0</v>
      </c>
      <c r="E81" s="64">
        <f t="shared" si="19"/>
        <v>0</v>
      </c>
      <c r="F81" s="260"/>
      <c r="G81" s="57"/>
      <c r="H81" s="58"/>
      <c r="I81" s="260"/>
      <c r="J81" s="57"/>
      <c r="K81" s="58"/>
      <c r="L81" s="260"/>
      <c r="M81" s="57"/>
      <c r="N81" s="58"/>
      <c r="O81" s="260"/>
      <c r="P81" s="57"/>
      <c r="Q81" s="58"/>
      <c r="R81" s="260"/>
      <c r="S81" s="57"/>
      <c r="T81" s="58"/>
      <c r="U81" s="260"/>
      <c r="V81" s="57"/>
      <c r="W81" s="58"/>
      <c r="X81" s="260"/>
      <c r="Y81" s="57"/>
      <c r="Z81" s="58"/>
      <c r="AA81" s="260"/>
      <c r="AB81" s="57"/>
      <c r="AC81" s="58"/>
      <c r="AD81" s="260"/>
      <c r="AE81" s="57"/>
      <c r="AF81" s="58"/>
      <c r="AG81" s="260"/>
      <c r="AH81" s="57"/>
      <c r="AI81" s="58"/>
    </row>
    <row r="82" spans="1:35">
      <c r="A82" s="262">
        <v>63</v>
      </c>
      <c r="B82" s="113" t="str">
        <f>IF('A(c)'!B22&amp;'A(c)'!C22&amp;'A(c)'!D22="","",'A(c)'!B22&amp;" - "&amp;'A(c)'!C22&amp;" - "&amp;'A(c)'!D22)</f>
        <v/>
      </c>
      <c r="C82" s="259">
        <f t="shared" si="20"/>
        <v>0</v>
      </c>
      <c r="D82" s="63">
        <f t="shared" si="21"/>
        <v>0</v>
      </c>
      <c r="E82" s="64">
        <f t="shared" si="19"/>
        <v>0</v>
      </c>
      <c r="F82" s="260"/>
      <c r="G82" s="57"/>
      <c r="H82" s="58"/>
      <c r="I82" s="260"/>
      <c r="J82" s="57"/>
      <c r="K82" s="58"/>
      <c r="L82" s="260"/>
      <c r="M82" s="57"/>
      <c r="N82" s="58"/>
      <c r="O82" s="260"/>
      <c r="P82" s="57"/>
      <c r="Q82" s="58"/>
      <c r="R82" s="260"/>
      <c r="S82" s="57"/>
      <c r="T82" s="58"/>
      <c r="U82" s="260"/>
      <c r="V82" s="57"/>
      <c r="W82" s="58"/>
      <c r="X82" s="260"/>
      <c r="Y82" s="57"/>
      <c r="Z82" s="58"/>
      <c r="AA82" s="260"/>
      <c r="AB82" s="57"/>
      <c r="AC82" s="58"/>
      <c r="AD82" s="260"/>
      <c r="AE82" s="57"/>
      <c r="AF82" s="58"/>
      <c r="AG82" s="260"/>
      <c r="AH82" s="57"/>
      <c r="AI82" s="58"/>
    </row>
    <row r="83" spans="1:35">
      <c r="A83" s="257">
        <v>64</v>
      </c>
      <c r="B83" s="113" t="str">
        <f>IF('A(c)'!B23&amp;'A(c)'!C23&amp;'A(c)'!D23="","",'A(c)'!B23&amp;" - "&amp;'A(c)'!C23&amp;" - "&amp;'A(c)'!D23)</f>
        <v/>
      </c>
      <c r="C83" s="259">
        <f t="shared" si="20"/>
        <v>0</v>
      </c>
      <c r="D83" s="63">
        <f t="shared" si="21"/>
        <v>0</v>
      </c>
      <c r="E83" s="64">
        <f t="shared" si="19"/>
        <v>0</v>
      </c>
      <c r="F83" s="260"/>
      <c r="G83" s="57"/>
      <c r="H83" s="58"/>
      <c r="I83" s="260"/>
      <c r="J83" s="57"/>
      <c r="K83" s="58"/>
      <c r="L83" s="260"/>
      <c r="M83" s="57"/>
      <c r="N83" s="58"/>
      <c r="O83" s="260"/>
      <c r="P83" s="57"/>
      <c r="Q83" s="58"/>
      <c r="R83" s="260"/>
      <c r="S83" s="57"/>
      <c r="T83" s="58"/>
      <c r="U83" s="260"/>
      <c r="V83" s="57"/>
      <c r="W83" s="58"/>
      <c r="X83" s="260"/>
      <c r="Y83" s="57"/>
      <c r="Z83" s="58"/>
      <c r="AA83" s="260"/>
      <c r="AB83" s="57"/>
      <c r="AC83" s="58"/>
      <c r="AD83" s="260"/>
      <c r="AE83" s="57"/>
      <c r="AF83" s="58"/>
      <c r="AG83" s="260"/>
      <c r="AH83" s="57"/>
      <c r="AI83" s="58"/>
    </row>
    <row r="84" spans="1:35">
      <c r="A84" s="262">
        <v>65</v>
      </c>
      <c r="B84" s="113" t="str">
        <f>IF('A(c)'!B24&amp;'A(c)'!C24&amp;'A(c)'!D24="","",'A(c)'!B24&amp;" - "&amp;'A(c)'!C24&amp;" - "&amp;'A(c)'!D24)</f>
        <v/>
      </c>
      <c r="C84" s="259">
        <f t="shared" si="20"/>
        <v>0</v>
      </c>
      <c r="D84" s="63">
        <f t="shared" si="21"/>
        <v>0</v>
      </c>
      <c r="E84" s="64">
        <f t="shared" si="19"/>
        <v>0</v>
      </c>
      <c r="F84" s="260"/>
      <c r="G84" s="57"/>
      <c r="H84" s="58"/>
      <c r="I84" s="260"/>
      <c r="J84" s="57"/>
      <c r="K84" s="58"/>
      <c r="L84" s="260"/>
      <c r="M84" s="57"/>
      <c r="N84" s="58"/>
      <c r="O84" s="260"/>
      <c r="P84" s="57"/>
      <c r="Q84" s="58"/>
      <c r="R84" s="260"/>
      <c r="S84" s="57"/>
      <c r="T84" s="58"/>
      <c r="U84" s="260"/>
      <c r="V84" s="57"/>
      <c r="W84" s="58"/>
      <c r="X84" s="260"/>
      <c r="Y84" s="57"/>
      <c r="Z84" s="58"/>
      <c r="AA84" s="260"/>
      <c r="AB84" s="57"/>
      <c r="AC84" s="58"/>
      <c r="AD84" s="260"/>
      <c r="AE84" s="57"/>
      <c r="AF84" s="58"/>
      <c r="AG84" s="260"/>
      <c r="AH84" s="57"/>
      <c r="AI84" s="58"/>
    </row>
    <row r="85" spans="1:35">
      <c r="A85" s="257">
        <v>66</v>
      </c>
      <c r="B85" s="113" t="str">
        <f>IF('A(c)'!B25&amp;'A(c)'!C25&amp;'A(c)'!D25="","",'A(c)'!B25&amp;" - "&amp;'A(c)'!C25&amp;" - "&amp;'A(c)'!D25)</f>
        <v/>
      </c>
      <c r="C85" s="259">
        <f t="shared" si="20"/>
        <v>0</v>
      </c>
      <c r="D85" s="63">
        <f t="shared" si="21"/>
        <v>0</v>
      </c>
      <c r="E85" s="64">
        <f t="shared" si="19"/>
        <v>0</v>
      </c>
      <c r="F85" s="260"/>
      <c r="G85" s="57"/>
      <c r="H85" s="58"/>
      <c r="I85" s="260"/>
      <c r="J85" s="57"/>
      <c r="K85" s="58"/>
      <c r="L85" s="260"/>
      <c r="M85" s="57"/>
      <c r="N85" s="58"/>
      <c r="O85" s="260"/>
      <c r="P85" s="57"/>
      <c r="Q85" s="58"/>
      <c r="R85" s="260"/>
      <c r="S85" s="57"/>
      <c r="T85" s="58"/>
      <c r="U85" s="260"/>
      <c r="V85" s="57"/>
      <c r="W85" s="58"/>
      <c r="X85" s="260"/>
      <c r="Y85" s="57"/>
      <c r="Z85" s="58"/>
      <c r="AA85" s="260"/>
      <c r="AB85" s="57"/>
      <c r="AC85" s="58"/>
      <c r="AD85" s="260"/>
      <c r="AE85" s="57"/>
      <c r="AF85" s="58"/>
      <c r="AG85" s="260"/>
      <c r="AH85" s="57"/>
      <c r="AI85" s="58"/>
    </row>
    <row r="86" spans="1:35">
      <c r="A86" s="262">
        <v>67</v>
      </c>
      <c r="B86" s="113" t="str">
        <f>IF('A(c)'!B26&amp;'A(c)'!C26&amp;'A(c)'!D26="","",'A(c)'!B26&amp;" - "&amp;'A(c)'!C26&amp;" - "&amp;'A(c)'!D26)</f>
        <v/>
      </c>
      <c r="C86" s="259">
        <f t="shared" si="20"/>
        <v>0</v>
      </c>
      <c r="D86" s="63">
        <f t="shared" si="21"/>
        <v>0</v>
      </c>
      <c r="E86" s="64">
        <f t="shared" si="19"/>
        <v>0</v>
      </c>
      <c r="F86" s="260"/>
      <c r="G86" s="57"/>
      <c r="H86" s="58"/>
      <c r="I86" s="260"/>
      <c r="J86" s="57"/>
      <c r="K86" s="58"/>
      <c r="L86" s="260"/>
      <c r="M86" s="57"/>
      <c r="N86" s="58"/>
      <c r="O86" s="260"/>
      <c r="P86" s="57"/>
      <c r="Q86" s="58"/>
      <c r="R86" s="260"/>
      <c r="S86" s="57"/>
      <c r="T86" s="58"/>
      <c r="U86" s="260"/>
      <c r="V86" s="57"/>
      <c r="W86" s="58"/>
      <c r="X86" s="260"/>
      <c r="Y86" s="57"/>
      <c r="Z86" s="58"/>
      <c r="AA86" s="260"/>
      <c r="AB86" s="57"/>
      <c r="AC86" s="58"/>
      <c r="AD86" s="260"/>
      <c r="AE86" s="57"/>
      <c r="AF86" s="58"/>
      <c r="AG86" s="260"/>
      <c r="AH86" s="57"/>
      <c r="AI86" s="58"/>
    </row>
    <row r="87" spans="1:35">
      <c r="A87" s="257">
        <v>68</v>
      </c>
      <c r="B87" s="113" t="str">
        <f>IF('A(c)'!B27&amp;'A(c)'!C27&amp;'A(c)'!D27="","",'A(c)'!B27&amp;" - "&amp;'A(c)'!C27&amp;" - "&amp;'A(c)'!D27)</f>
        <v/>
      </c>
      <c r="C87" s="259">
        <f t="shared" si="20"/>
        <v>0</v>
      </c>
      <c r="D87" s="63">
        <f t="shared" si="21"/>
        <v>0</v>
      </c>
      <c r="E87" s="64">
        <f t="shared" si="19"/>
        <v>0</v>
      </c>
      <c r="F87" s="260"/>
      <c r="G87" s="57"/>
      <c r="H87" s="58"/>
      <c r="I87" s="260"/>
      <c r="J87" s="57"/>
      <c r="K87" s="58"/>
      <c r="L87" s="260"/>
      <c r="M87" s="57"/>
      <c r="N87" s="58"/>
      <c r="O87" s="260"/>
      <c r="P87" s="57"/>
      <c r="Q87" s="58"/>
      <c r="R87" s="260"/>
      <c r="S87" s="57"/>
      <c r="T87" s="58"/>
      <c r="U87" s="260"/>
      <c r="V87" s="57"/>
      <c r="W87" s="58"/>
      <c r="X87" s="260"/>
      <c r="Y87" s="57"/>
      <c r="Z87" s="58"/>
      <c r="AA87" s="260"/>
      <c r="AB87" s="57"/>
      <c r="AC87" s="58"/>
      <c r="AD87" s="260"/>
      <c r="AE87" s="57"/>
      <c r="AF87" s="58"/>
      <c r="AG87" s="260"/>
      <c r="AH87" s="57"/>
      <c r="AI87" s="58"/>
    </row>
    <row r="88" spans="1:35">
      <c r="A88" s="262">
        <v>69</v>
      </c>
      <c r="B88" s="113" t="str">
        <f>IF('A(c)'!B28&amp;'A(c)'!C28&amp;'A(c)'!D28="","",'A(c)'!B28&amp;" - "&amp;'A(c)'!C28&amp;" - "&amp;'A(c)'!D28)</f>
        <v/>
      </c>
      <c r="C88" s="259">
        <f t="shared" si="20"/>
        <v>0</v>
      </c>
      <c r="D88" s="63">
        <f t="shared" si="21"/>
        <v>0</v>
      </c>
      <c r="E88" s="64">
        <f t="shared" si="19"/>
        <v>0</v>
      </c>
      <c r="F88" s="260"/>
      <c r="G88" s="57"/>
      <c r="H88" s="58"/>
      <c r="I88" s="260"/>
      <c r="J88" s="57"/>
      <c r="K88" s="58"/>
      <c r="L88" s="260"/>
      <c r="M88" s="57"/>
      <c r="N88" s="58"/>
      <c r="O88" s="260"/>
      <c r="P88" s="57"/>
      <c r="Q88" s="58"/>
      <c r="R88" s="260"/>
      <c r="S88" s="57"/>
      <c r="T88" s="58"/>
      <c r="U88" s="260"/>
      <c r="V88" s="57"/>
      <c r="W88" s="58"/>
      <c r="X88" s="260"/>
      <c r="Y88" s="57"/>
      <c r="Z88" s="58"/>
      <c r="AA88" s="260"/>
      <c r="AB88" s="57"/>
      <c r="AC88" s="58"/>
      <c r="AD88" s="260"/>
      <c r="AE88" s="57"/>
      <c r="AF88" s="58"/>
      <c r="AG88" s="260"/>
      <c r="AH88" s="57"/>
      <c r="AI88" s="58"/>
    </row>
    <row r="89" spans="1:35">
      <c r="A89" s="257">
        <v>70</v>
      </c>
      <c r="B89" s="113" t="str">
        <f>IF('A(c)'!B29&amp;'A(c)'!C29&amp;'A(c)'!D29="","",'A(c)'!B29&amp;" - "&amp;'A(c)'!C29&amp;" - "&amp;'A(c)'!D29)</f>
        <v/>
      </c>
      <c r="C89" s="259">
        <f t="shared" si="20"/>
        <v>0</v>
      </c>
      <c r="D89" s="63">
        <f t="shared" si="21"/>
        <v>0</v>
      </c>
      <c r="E89" s="64">
        <f t="shared" si="19"/>
        <v>0</v>
      </c>
      <c r="F89" s="260"/>
      <c r="G89" s="57"/>
      <c r="H89" s="58"/>
      <c r="I89" s="260"/>
      <c r="J89" s="57"/>
      <c r="K89" s="58"/>
      <c r="L89" s="260"/>
      <c r="M89" s="57"/>
      <c r="N89" s="58"/>
      <c r="O89" s="260"/>
      <c r="P89" s="57"/>
      <c r="Q89" s="58"/>
      <c r="R89" s="260"/>
      <c r="S89" s="57"/>
      <c r="T89" s="58"/>
      <c r="U89" s="260"/>
      <c r="V89" s="57"/>
      <c r="W89" s="58"/>
      <c r="X89" s="260"/>
      <c r="Y89" s="57"/>
      <c r="Z89" s="58"/>
      <c r="AA89" s="260"/>
      <c r="AB89" s="57"/>
      <c r="AC89" s="58"/>
      <c r="AD89" s="260"/>
      <c r="AE89" s="57"/>
      <c r="AF89" s="58"/>
      <c r="AG89" s="260"/>
      <c r="AH89" s="57"/>
      <c r="AI89" s="58"/>
    </row>
    <row r="90" spans="1:35">
      <c r="A90" s="262">
        <v>71</v>
      </c>
      <c r="B90" s="113" t="str">
        <f>IF('A(c)'!B30&amp;'A(c)'!C30&amp;'A(c)'!D30="","",'A(c)'!B30&amp;" - "&amp;'A(c)'!C30&amp;" - "&amp;'A(c)'!D30)</f>
        <v/>
      </c>
      <c r="C90" s="259">
        <f>SUM(F90+I90+L90+O90+R90+U90+X90+AA90+AD90+AG90)</f>
        <v>0</v>
      </c>
      <c r="D90" s="63">
        <f>SUM(G90+J90+M90+P90+S90+V90+Y90+AB90+AE90+AH90)</f>
        <v>0</v>
      </c>
      <c r="E90" s="64">
        <f t="shared" si="19"/>
        <v>0</v>
      </c>
      <c r="F90" s="260"/>
      <c r="G90" s="57"/>
      <c r="H90" s="58"/>
      <c r="I90" s="260"/>
      <c r="J90" s="57"/>
      <c r="K90" s="58"/>
      <c r="L90" s="260"/>
      <c r="M90" s="57"/>
      <c r="N90" s="58"/>
      <c r="O90" s="260"/>
      <c r="P90" s="57"/>
      <c r="Q90" s="58"/>
      <c r="R90" s="260"/>
      <c r="S90" s="57"/>
      <c r="T90" s="58"/>
      <c r="U90" s="260"/>
      <c r="V90" s="57"/>
      <c r="W90" s="58"/>
      <c r="X90" s="260"/>
      <c r="Y90" s="57"/>
      <c r="Z90" s="58"/>
      <c r="AA90" s="260"/>
      <c r="AB90" s="57"/>
      <c r="AC90" s="58"/>
      <c r="AD90" s="260"/>
      <c r="AE90" s="57"/>
      <c r="AF90" s="58"/>
      <c r="AG90" s="260"/>
      <c r="AH90" s="57"/>
      <c r="AI90" s="58"/>
    </row>
    <row r="91" spans="1:35">
      <c r="A91" s="286"/>
      <c r="B91" s="155" t="s">
        <v>529</v>
      </c>
      <c r="C91" s="273"/>
      <c r="D91" s="273"/>
      <c r="E91" s="273"/>
      <c r="F91" s="273"/>
      <c r="G91" s="273"/>
      <c r="H91" s="273"/>
      <c r="I91" s="273"/>
      <c r="J91" s="273"/>
      <c r="K91" s="273"/>
      <c r="L91" s="273"/>
      <c r="M91" s="273"/>
      <c r="N91" s="273"/>
      <c r="O91" s="273"/>
      <c r="P91" s="273"/>
      <c r="Q91" s="273"/>
      <c r="R91" s="273"/>
      <c r="S91" s="273"/>
      <c r="T91" s="273"/>
      <c r="U91" s="273"/>
      <c r="V91" s="273"/>
      <c r="W91" s="273"/>
      <c r="X91" s="273"/>
      <c r="Y91" s="273"/>
      <c r="Z91" s="273"/>
      <c r="AA91" s="273"/>
      <c r="AB91" s="273"/>
      <c r="AC91" s="273"/>
      <c r="AD91" s="273"/>
      <c r="AE91" s="273"/>
      <c r="AF91" s="285"/>
      <c r="AG91" s="273"/>
      <c r="AH91" s="273"/>
      <c r="AI91" s="285"/>
    </row>
    <row r="92" spans="1:35">
      <c r="A92" s="257">
        <v>72</v>
      </c>
      <c r="B92" s="113" t="str">
        <f>IF('A(c)'!C33&amp;'A(c)'!B33&amp;'A(c)'!D33="","",'A(c)'!B33&amp;" - "&amp;'A(c)'!D33)</f>
        <v/>
      </c>
      <c r="C92" s="259">
        <f t="shared" ref="C92:C102" si="22">SUM(F92+I92+L92+O92+R92+U92+X92+AA92+AD92+AG92)</f>
        <v>0</v>
      </c>
      <c r="D92" s="63">
        <f t="shared" ref="D92:D102" si="23">SUM(G92+J92+M92+P92+S92+V92+Y92+AB92+AE92+AH92)</f>
        <v>0</v>
      </c>
      <c r="E92" s="64">
        <f t="shared" si="19"/>
        <v>0</v>
      </c>
      <c r="F92" s="260"/>
      <c r="G92" s="57"/>
      <c r="H92" s="58"/>
      <c r="I92" s="260"/>
      <c r="J92" s="57"/>
      <c r="K92" s="58"/>
      <c r="L92" s="260"/>
      <c r="M92" s="57"/>
      <c r="N92" s="58"/>
      <c r="O92" s="260"/>
      <c r="P92" s="57"/>
      <c r="Q92" s="58"/>
      <c r="R92" s="260"/>
      <c r="S92" s="57"/>
      <c r="T92" s="58"/>
      <c r="U92" s="260"/>
      <c r="V92" s="57"/>
      <c r="W92" s="58"/>
      <c r="X92" s="260"/>
      <c r="Y92" s="57"/>
      <c r="Z92" s="58"/>
      <c r="AA92" s="260"/>
      <c r="AB92" s="57"/>
      <c r="AC92" s="58"/>
      <c r="AD92" s="260"/>
      <c r="AE92" s="57"/>
      <c r="AF92" s="58"/>
      <c r="AG92" s="260"/>
      <c r="AH92" s="57"/>
      <c r="AI92" s="58"/>
    </row>
    <row r="93" spans="1:35">
      <c r="A93" s="262">
        <v>73</v>
      </c>
      <c r="B93" s="113" t="str">
        <f>IF('A(c)'!C34&amp;'A(c)'!B34&amp;'A(c)'!D34="","",'A(c)'!B34&amp;" - "&amp;'A(c)'!D34)</f>
        <v/>
      </c>
      <c r="C93" s="259">
        <f t="shared" si="22"/>
        <v>0</v>
      </c>
      <c r="D93" s="63">
        <f t="shared" si="23"/>
        <v>0</v>
      </c>
      <c r="E93" s="64">
        <f t="shared" si="19"/>
        <v>0</v>
      </c>
      <c r="F93" s="260"/>
      <c r="G93" s="57"/>
      <c r="H93" s="58"/>
      <c r="I93" s="260"/>
      <c r="J93" s="57"/>
      <c r="K93" s="58"/>
      <c r="L93" s="260"/>
      <c r="M93" s="57"/>
      <c r="N93" s="58"/>
      <c r="O93" s="260"/>
      <c r="P93" s="57"/>
      <c r="Q93" s="58"/>
      <c r="R93" s="260"/>
      <c r="S93" s="57"/>
      <c r="T93" s="58"/>
      <c r="U93" s="260"/>
      <c r="V93" s="57"/>
      <c r="W93" s="58"/>
      <c r="X93" s="260"/>
      <c r="Y93" s="57"/>
      <c r="Z93" s="58"/>
      <c r="AA93" s="260"/>
      <c r="AB93" s="57"/>
      <c r="AC93" s="58"/>
      <c r="AD93" s="260"/>
      <c r="AE93" s="57"/>
      <c r="AF93" s="58"/>
      <c r="AG93" s="260"/>
      <c r="AH93" s="57"/>
      <c r="AI93" s="58"/>
    </row>
    <row r="94" spans="1:35">
      <c r="A94" s="257">
        <v>74</v>
      </c>
      <c r="B94" s="113" t="str">
        <f>IF('A(c)'!C35&amp;'A(c)'!B35&amp;'A(c)'!D35="","",'A(c)'!B35&amp;" - "&amp;'A(c)'!D35)</f>
        <v/>
      </c>
      <c r="C94" s="259">
        <f t="shared" si="22"/>
        <v>0</v>
      </c>
      <c r="D94" s="63">
        <f t="shared" si="23"/>
        <v>0</v>
      </c>
      <c r="E94" s="64">
        <f t="shared" si="19"/>
        <v>0</v>
      </c>
      <c r="F94" s="260"/>
      <c r="G94" s="57"/>
      <c r="H94" s="58"/>
      <c r="I94" s="260"/>
      <c r="J94" s="57"/>
      <c r="K94" s="57"/>
      <c r="L94" s="260"/>
      <c r="M94" s="57"/>
      <c r="N94" s="58"/>
      <c r="O94" s="260"/>
      <c r="P94" s="57"/>
      <c r="Q94" s="58"/>
      <c r="R94" s="260"/>
      <c r="S94" s="57"/>
      <c r="T94" s="58"/>
      <c r="U94" s="260"/>
      <c r="V94" s="57"/>
      <c r="W94" s="58"/>
      <c r="X94" s="260"/>
      <c r="Y94" s="57"/>
      <c r="Z94" s="58"/>
      <c r="AA94" s="260"/>
      <c r="AB94" s="57"/>
      <c r="AC94" s="58"/>
      <c r="AD94" s="260"/>
      <c r="AE94" s="57"/>
      <c r="AF94" s="58"/>
      <c r="AG94" s="260"/>
      <c r="AH94" s="57"/>
      <c r="AI94" s="58"/>
    </row>
    <row r="95" spans="1:35">
      <c r="A95" s="262">
        <v>75</v>
      </c>
      <c r="B95" s="113" t="str">
        <f>IF('A(c)'!C36&amp;'A(c)'!B36&amp;'A(c)'!D36="","",'A(c)'!B36&amp;" - "&amp;'A(c)'!D36)</f>
        <v/>
      </c>
      <c r="C95" s="259">
        <f t="shared" si="22"/>
        <v>0</v>
      </c>
      <c r="D95" s="63">
        <f t="shared" si="23"/>
        <v>0</v>
      </c>
      <c r="E95" s="64">
        <f t="shared" si="19"/>
        <v>0</v>
      </c>
      <c r="F95" s="260"/>
      <c r="G95" s="57"/>
      <c r="H95" s="58"/>
      <c r="I95" s="260"/>
      <c r="J95" s="57"/>
      <c r="K95" s="57"/>
      <c r="L95" s="260"/>
      <c r="M95" s="57"/>
      <c r="N95" s="58"/>
      <c r="O95" s="260"/>
      <c r="P95" s="57"/>
      <c r="Q95" s="58"/>
      <c r="R95" s="260"/>
      <c r="S95" s="57"/>
      <c r="T95" s="58"/>
      <c r="U95" s="260"/>
      <c r="V95" s="57"/>
      <c r="W95" s="58"/>
      <c r="X95" s="260"/>
      <c r="Y95" s="57"/>
      <c r="Z95" s="58"/>
      <c r="AA95" s="260"/>
      <c r="AB95" s="57"/>
      <c r="AC95" s="58"/>
      <c r="AD95" s="260"/>
      <c r="AE95" s="57"/>
      <c r="AF95" s="58"/>
      <c r="AG95" s="260"/>
      <c r="AH95" s="57"/>
      <c r="AI95" s="58"/>
    </row>
    <row r="96" spans="1:35">
      <c r="A96" s="257">
        <v>76</v>
      </c>
      <c r="B96" s="113" t="str">
        <f>IF('A(c)'!C37&amp;'A(c)'!B37&amp;'A(c)'!D37="","",'A(c)'!B37&amp;" - "&amp;'A(c)'!D37)</f>
        <v/>
      </c>
      <c r="C96" s="259">
        <f t="shared" si="22"/>
        <v>0</v>
      </c>
      <c r="D96" s="63">
        <f t="shared" si="23"/>
        <v>0</v>
      </c>
      <c r="E96" s="64">
        <f t="shared" si="19"/>
        <v>0</v>
      </c>
      <c r="F96" s="260"/>
      <c r="G96" s="57"/>
      <c r="H96" s="58"/>
      <c r="I96" s="260"/>
      <c r="J96" s="57"/>
      <c r="K96" s="58"/>
      <c r="L96" s="260"/>
      <c r="M96" s="57"/>
      <c r="N96" s="58"/>
      <c r="O96" s="260"/>
      <c r="P96" s="57"/>
      <c r="Q96" s="58"/>
      <c r="R96" s="260"/>
      <c r="S96" s="57"/>
      <c r="T96" s="58"/>
      <c r="U96" s="260"/>
      <c r="V96" s="57"/>
      <c r="W96" s="58"/>
      <c r="X96" s="260"/>
      <c r="Y96" s="57"/>
      <c r="Z96" s="58"/>
      <c r="AA96" s="260"/>
      <c r="AB96" s="57"/>
      <c r="AC96" s="58"/>
      <c r="AD96" s="260"/>
      <c r="AE96" s="57"/>
      <c r="AF96" s="58"/>
      <c r="AG96" s="260"/>
      <c r="AH96" s="57"/>
      <c r="AI96" s="58"/>
    </row>
    <row r="97" spans="1:35">
      <c r="A97" s="262">
        <v>77</v>
      </c>
      <c r="B97" s="113" t="str">
        <f>IF('A(c)'!C38&amp;'A(c)'!B38&amp;'A(c)'!D38="","",'A(c)'!B38&amp;" - "&amp;'A(c)'!D38)</f>
        <v/>
      </c>
      <c r="C97" s="259">
        <f t="shared" si="22"/>
        <v>0</v>
      </c>
      <c r="D97" s="63">
        <f t="shared" si="23"/>
        <v>0</v>
      </c>
      <c r="E97" s="64">
        <f t="shared" si="19"/>
        <v>0</v>
      </c>
      <c r="F97" s="260"/>
      <c r="G97" s="57"/>
      <c r="H97" s="58"/>
      <c r="I97" s="260"/>
      <c r="J97" s="57"/>
      <c r="K97" s="58"/>
      <c r="L97" s="260"/>
      <c r="M97" s="57"/>
      <c r="N97" s="58"/>
      <c r="O97" s="260"/>
      <c r="P97" s="57"/>
      <c r="Q97" s="58"/>
      <c r="R97" s="260"/>
      <c r="S97" s="57"/>
      <c r="T97" s="58"/>
      <c r="U97" s="260"/>
      <c r="V97" s="57"/>
      <c r="W97" s="58"/>
      <c r="X97" s="260"/>
      <c r="Y97" s="57"/>
      <c r="Z97" s="58"/>
      <c r="AA97" s="260"/>
      <c r="AB97" s="57"/>
      <c r="AC97" s="58"/>
      <c r="AD97" s="260"/>
      <c r="AE97" s="57"/>
      <c r="AF97" s="58"/>
      <c r="AG97" s="260"/>
      <c r="AH97" s="57"/>
      <c r="AI97" s="58"/>
    </row>
    <row r="98" spans="1:35">
      <c r="A98" s="257">
        <v>78</v>
      </c>
      <c r="B98" s="113" t="str">
        <f>IF('A(c)'!C39&amp;'A(c)'!B39&amp;'A(c)'!D39="","",'A(c)'!B39&amp;" - "&amp;'A(c)'!D39)</f>
        <v/>
      </c>
      <c r="C98" s="259">
        <f t="shared" si="22"/>
        <v>0</v>
      </c>
      <c r="D98" s="63">
        <f t="shared" si="23"/>
        <v>0</v>
      </c>
      <c r="E98" s="64">
        <f t="shared" si="19"/>
        <v>0</v>
      </c>
      <c r="F98" s="260"/>
      <c r="G98" s="57"/>
      <c r="H98" s="58"/>
      <c r="I98" s="260"/>
      <c r="J98" s="57"/>
      <c r="K98" s="58"/>
      <c r="L98" s="260"/>
      <c r="M98" s="57"/>
      <c r="N98" s="58"/>
      <c r="O98" s="260"/>
      <c r="P98" s="57"/>
      <c r="Q98" s="58"/>
      <c r="R98" s="260"/>
      <c r="S98" s="57"/>
      <c r="T98" s="58"/>
      <c r="U98" s="260"/>
      <c r="V98" s="57"/>
      <c r="W98" s="58"/>
      <c r="X98" s="260"/>
      <c r="Y98" s="57"/>
      <c r="Z98" s="58"/>
      <c r="AA98" s="260"/>
      <c r="AB98" s="57"/>
      <c r="AC98" s="58"/>
      <c r="AD98" s="260"/>
      <c r="AE98" s="57"/>
      <c r="AF98" s="58"/>
      <c r="AG98" s="260"/>
      <c r="AH98" s="57"/>
      <c r="AI98" s="58"/>
    </row>
    <row r="99" spans="1:35">
      <c r="A99" s="262">
        <v>79</v>
      </c>
      <c r="B99" s="113" t="str">
        <f>IF('A(c)'!C40&amp;'A(c)'!B40&amp;'A(c)'!D40="","",'A(c)'!B40&amp;" - "&amp;'A(c)'!D40)</f>
        <v/>
      </c>
      <c r="C99" s="259">
        <f t="shared" si="22"/>
        <v>0</v>
      </c>
      <c r="D99" s="63">
        <f t="shared" si="23"/>
        <v>0</v>
      </c>
      <c r="E99" s="64">
        <f t="shared" si="19"/>
        <v>0</v>
      </c>
      <c r="F99" s="260"/>
      <c r="G99" s="57"/>
      <c r="H99" s="58"/>
      <c r="I99" s="260"/>
      <c r="J99" s="57"/>
      <c r="K99" s="58"/>
      <c r="L99" s="260"/>
      <c r="M99" s="57"/>
      <c r="N99" s="58"/>
      <c r="O99" s="260"/>
      <c r="P99" s="57"/>
      <c r="Q99" s="58"/>
      <c r="R99" s="260"/>
      <c r="S99" s="57"/>
      <c r="T99" s="58"/>
      <c r="U99" s="260"/>
      <c r="V99" s="57"/>
      <c r="W99" s="58"/>
      <c r="X99" s="260"/>
      <c r="Y99" s="57"/>
      <c r="Z99" s="58"/>
      <c r="AA99" s="260"/>
      <c r="AB99" s="57"/>
      <c r="AC99" s="58"/>
      <c r="AD99" s="260"/>
      <c r="AE99" s="57"/>
      <c r="AF99" s="58"/>
      <c r="AG99" s="260"/>
      <c r="AH99" s="57"/>
      <c r="AI99" s="58"/>
    </row>
    <row r="100" spans="1:35">
      <c r="A100" s="257">
        <v>80</v>
      </c>
      <c r="B100" s="113" t="str">
        <f>IF('A(c)'!C41&amp;'A(c)'!B41&amp;'A(c)'!D41="","",'A(c)'!B41&amp;" - "&amp;'A(c)'!D41)</f>
        <v/>
      </c>
      <c r="C100" s="259">
        <f t="shared" si="22"/>
        <v>0</v>
      </c>
      <c r="D100" s="63">
        <f t="shared" si="23"/>
        <v>0</v>
      </c>
      <c r="E100" s="64">
        <f t="shared" si="19"/>
        <v>0</v>
      </c>
      <c r="F100" s="260"/>
      <c r="G100" s="57"/>
      <c r="H100" s="58"/>
      <c r="I100" s="260"/>
      <c r="J100" s="57"/>
      <c r="K100" s="58"/>
      <c r="L100" s="260"/>
      <c r="M100" s="57"/>
      <c r="N100" s="58"/>
      <c r="O100" s="260"/>
      <c r="P100" s="57"/>
      <c r="Q100" s="58"/>
      <c r="R100" s="260"/>
      <c r="S100" s="57"/>
      <c r="T100" s="58"/>
      <c r="U100" s="260"/>
      <c r="V100" s="57"/>
      <c r="W100" s="58"/>
      <c r="X100" s="260"/>
      <c r="Y100" s="57"/>
      <c r="Z100" s="58"/>
      <c r="AA100" s="260"/>
      <c r="AB100" s="57"/>
      <c r="AC100" s="58"/>
      <c r="AD100" s="260"/>
      <c r="AE100" s="57"/>
      <c r="AF100" s="58"/>
      <c r="AG100" s="260"/>
      <c r="AH100" s="57"/>
      <c r="AI100" s="58"/>
    </row>
    <row r="101" spans="1:35">
      <c r="A101" s="262">
        <v>81</v>
      </c>
      <c r="B101" s="113" t="str">
        <f>IF('A(c)'!C42&amp;'A(c)'!B42&amp;'A(c)'!D42="","",'A(c)'!B42&amp;" - "&amp;'A(c)'!D42)</f>
        <v/>
      </c>
      <c r="C101" s="259">
        <f t="shared" si="22"/>
        <v>0</v>
      </c>
      <c r="D101" s="63">
        <f t="shared" si="23"/>
        <v>0</v>
      </c>
      <c r="E101" s="64">
        <f t="shared" si="19"/>
        <v>0</v>
      </c>
      <c r="F101" s="260"/>
      <c r="G101" s="57"/>
      <c r="H101" s="58"/>
      <c r="I101" s="260"/>
      <c r="J101" s="57"/>
      <c r="K101" s="58"/>
      <c r="L101" s="260"/>
      <c r="M101" s="57"/>
      <c r="N101" s="58"/>
      <c r="O101" s="260"/>
      <c r="P101" s="57"/>
      <c r="Q101" s="58"/>
      <c r="R101" s="260"/>
      <c r="S101" s="57"/>
      <c r="T101" s="58"/>
      <c r="U101" s="260"/>
      <c r="V101" s="57"/>
      <c r="W101" s="58"/>
      <c r="X101" s="260"/>
      <c r="Y101" s="57"/>
      <c r="Z101" s="58"/>
      <c r="AA101" s="260"/>
      <c r="AB101" s="57"/>
      <c r="AC101" s="58"/>
      <c r="AD101" s="260"/>
      <c r="AE101" s="57"/>
      <c r="AF101" s="58"/>
      <c r="AG101" s="260"/>
      <c r="AH101" s="57"/>
      <c r="AI101" s="58"/>
    </row>
    <row r="102" spans="1:35">
      <c r="A102" s="257">
        <v>82</v>
      </c>
      <c r="B102" s="113" t="str">
        <f>IF('A(c)'!C43&amp;'A(c)'!B43&amp;'A(c)'!D43="","",'A(c)'!B43&amp;" - "&amp;'A(c)'!D43)</f>
        <v/>
      </c>
      <c r="C102" s="259">
        <f t="shared" si="22"/>
        <v>0</v>
      </c>
      <c r="D102" s="63">
        <f t="shared" si="23"/>
        <v>0</v>
      </c>
      <c r="E102" s="64">
        <f t="shared" si="19"/>
        <v>0</v>
      </c>
      <c r="F102" s="260"/>
      <c r="G102" s="57"/>
      <c r="H102" s="58"/>
      <c r="I102" s="260"/>
      <c r="J102" s="57"/>
      <c r="K102" s="58"/>
      <c r="L102" s="260"/>
      <c r="M102" s="57"/>
      <c r="N102" s="58"/>
      <c r="O102" s="260"/>
      <c r="P102" s="57"/>
      <c r="Q102" s="58"/>
      <c r="R102" s="260"/>
      <c r="S102" s="57"/>
      <c r="T102" s="58"/>
      <c r="U102" s="260"/>
      <c r="V102" s="57"/>
      <c r="W102" s="58"/>
      <c r="X102" s="260"/>
      <c r="Y102" s="57"/>
      <c r="Z102" s="58"/>
      <c r="AA102" s="260"/>
      <c r="AB102" s="57"/>
      <c r="AC102" s="58"/>
      <c r="AD102" s="260"/>
      <c r="AE102" s="57"/>
      <c r="AF102" s="58"/>
      <c r="AG102" s="260"/>
      <c r="AH102" s="57"/>
      <c r="AI102" s="58"/>
    </row>
    <row r="103" spans="1:35">
      <c r="A103" s="262">
        <v>83</v>
      </c>
      <c r="B103" s="113" t="str">
        <f>IF('A(c)'!C44&amp;'A(c)'!B44&amp;'A(c)'!D44="","",'A(c)'!B44&amp;" - "&amp;'A(c)'!D44)</f>
        <v/>
      </c>
      <c r="C103" s="259">
        <f>SUM(F103+I103+L103+O103+R103+U103+X103+AA103+AD103+AG103)</f>
        <v>0</v>
      </c>
      <c r="D103" s="63">
        <f>SUM(G103+J103+M103+P103+S103+V103+Y103+AB103+AE103+AH103)</f>
        <v>0</v>
      </c>
      <c r="E103" s="64">
        <f t="shared" si="19"/>
        <v>0</v>
      </c>
      <c r="F103" s="260"/>
      <c r="G103" s="57"/>
      <c r="H103" s="58"/>
      <c r="I103" s="260"/>
      <c r="J103" s="57"/>
      <c r="K103" s="58"/>
      <c r="L103" s="260"/>
      <c r="M103" s="57"/>
      <c r="N103" s="58"/>
      <c r="O103" s="260"/>
      <c r="P103" s="57"/>
      <c r="Q103" s="58"/>
      <c r="R103" s="260"/>
      <c r="S103" s="57"/>
      <c r="T103" s="58"/>
      <c r="U103" s="260"/>
      <c r="V103" s="57"/>
      <c r="W103" s="58"/>
      <c r="X103" s="260"/>
      <c r="Y103" s="57"/>
      <c r="Z103" s="58"/>
      <c r="AA103" s="260"/>
      <c r="AB103" s="57"/>
      <c r="AC103" s="58"/>
      <c r="AD103" s="260"/>
      <c r="AE103" s="57"/>
      <c r="AF103" s="58"/>
      <c r="AG103" s="260"/>
      <c r="AH103" s="57"/>
      <c r="AI103" s="58"/>
    </row>
    <row r="104" spans="1:35" ht="17.25" customHeight="1" thickBot="1">
      <c r="A104" s="257">
        <v>84</v>
      </c>
      <c r="B104" s="287" t="s">
        <v>530</v>
      </c>
      <c r="C104" s="288">
        <f t="shared" ref="C104:Z104" si="24">SUM(C36:C103)</f>
        <v>0</v>
      </c>
      <c r="D104" s="289">
        <f t="shared" si="24"/>
        <v>0</v>
      </c>
      <c r="E104" s="290">
        <f t="shared" si="24"/>
        <v>0</v>
      </c>
      <c r="F104" s="288">
        <f t="shared" si="24"/>
        <v>0</v>
      </c>
      <c r="G104" s="289">
        <f t="shared" si="24"/>
        <v>0</v>
      </c>
      <c r="H104" s="290">
        <f t="shared" si="24"/>
        <v>0</v>
      </c>
      <c r="I104" s="288">
        <f t="shared" si="24"/>
        <v>0</v>
      </c>
      <c r="J104" s="289">
        <f t="shared" si="24"/>
        <v>0</v>
      </c>
      <c r="K104" s="290">
        <f t="shared" si="24"/>
        <v>0</v>
      </c>
      <c r="L104" s="288">
        <f t="shared" si="24"/>
        <v>0</v>
      </c>
      <c r="M104" s="289">
        <f t="shared" si="24"/>
        <v>0</v>
      </c>
      <c r="N104" s="290">
        <f t="shared" si="24"/>
        <v>0</v>
      </c>
      <c r="O104" s="288">
        <f t="shared" si="24"/>
        <v>0</v>
      </c>
      <c r="P104" s="289">
        <f t="shared" si="24"/>
        <v>0</v>
      </c>
      <c r="Q104" s="290">
        <f t="shared" si="24"/>
        <v>0</v>
      </c>
      <c r="R104" s="288">
        <f t="shared" si="24"/>
        <v>0</v>
      </c>
      <c r="S104" s="289">
        <f t="shared" si="24"/>
        <v>0</v>
      </c>
      <c r="T104" s="290">
        <f t="shared" si="24"/>
        <v>0</v>
      </c>
      <c r="U104" s="288">
        <f t="shared" si="24"/>
        <v>0</v>
      </c>
      <c r="V104" s="289">
        <f t="shared" si="24"/>
        <v>0</v>
      </c>
      <c r="W104" s="290">
        <f t="shared" si="24"/>
        <v>0</v>
      </c>
      <c r="X104" s="288">
        <f t="shared" si="24"/>
        <v>0</v>
      </c>
      <c r="Y104" s="289">
        <f t="shared" si="24"/>
        <v>0</v>
      </c>
      <c r="Z104" s="290">
        <f t="shared" si="24"/>
        <v>0</v>
      </c>
      <c r="AA104" s="288">
        <f t="shared" ref="AA104:AI104" si="25">SUM(AA36:AA103)</f>
        <v>0</v>
      </c>
      <c r="AB104" s="289">
        <f t="shared" si="25"/>
        <v>0</v>
      </c>
      <c r="AC104" s="290">
        <f t="shared" si="25"/>
        <v>0</v>
      </c>
      <c r="AD104" s="288">
        <f>SUM(AD36:AD103)</f>
        <v>0</v>
      </c>
      <c r="AE104" s="289">
        <f>SUM(AE36:AE103)</f>
        <v>0</v>
      </c>
      <c r="AF104" s="290">
        <f>SUM(AF36:AF103)</f>
        <v>0</v>
      </c>
      <c r="AG104" s="288">
        <f t="shared" si="25"/>
        <v>0</v>
      </c>
      <c r="AH104" s="289">
        <f t="shared" si="25"/>
        <v>0</v>
      </c>
      <c r="AI104" s="290">
        <f t="shared" si="25"/>
        <v>0</v>
      </c>
    </row>
    <row r="105" spans="1:35">
      <c r="A105" s="262">
        <v>85</v>
      </c>
      <c r="B105" s="291" t="s">
        <v>531</v>
      </c>
      <c r="C105" s="292">
        <f t="shared" ref="C105:AI105" si="26">+C104-C33</f>
        <v>0</v>
      </c>
      <c r="D105" s="293">
        <f t="shared" si="26"/>
        <v>0</v>
      </c>
      <c r="E105" s="294">
        <f t="shared" si="26"/>
        <v>0</v>
      </c>
      <c r="F105" s="292">
        <f t="shared" si="26"/>
        <v>0</v>
      </c>
      <c r="G105" s="293">
        <f t="shared" si="26"/>
        <v>0</v>
      </c>
      <c r="H105" s="294">
        <f t="shared" si="26"/>
        <v>0</v>
      </c>
      <c r="I105" s="292">
        <f t="shared" si="26"/>
        <v>0</v>
      </c>
      <c r="J105" s="293">
        <f t="shared" si="26"/>
        <v>0</v>
      </c>
      <c r="K105" s="294">
        <f t="shared" si="26"/>
        <v>0</v>
      </c>
      <c r="L105" s="292">
        <f t="shared" si="26"/>
        <v>0</v>
      </c>
      <c r="M105" s="293">
        <f t="shared" si="26"/>
        <v>0</v>
      </c>
      <c r="N105" s="294">
        <f t="shared" si="26"/>
        <v>0</v>
      </c>
      <c r="O105" s="292">
        <f t="shared" si="26"/>
        <v>0</v>
      </c>
      <c r="P105" s="293">
        <f t="shared" si="26"/>
        <v>0</v>
      </c>
      <c r="Q105" s="294">
        <f t="shared" si="26"/>
        <v>0</v>
      </c>
      <c r="R105" s="292">
        <f t="shared" si="26"/>
        <v>0</v>
      </c>
      <c r="S105" s="293">
        <f t="shared" si="26"/>
        <v>0</v>
      </c>
      <c r="T105" s="294">
        <f t="shared" si="26"/>
        <v>0</v>
      </c>
      <c r="U105" s="292">
        <f t="shared" si="26"/>
        <v>0</v>
      </c>
      <c r="V105" s="293">
        <f t="shared" si="26"/>
        <v>0</v>
      </c>
      <c r="W105" s="294">
        <f t="shared" si="26"/>
        <v>0</v>
      </c>
      <c r="X105" s="292">
        <f t="shared" si="26"/>
        <v>0</v>
      </c>
      <c r="Y105" s="293">
        <f t="shared" si="26"/>
        <v>0</v>
      </c>
      <c r="Z105" s="294">
        <f t="shared" si="26"/>
        <v>0</v>
      </c>
      <c r="AA105" s="292">
        <f t="shared" si="26"/>
        <v>0</v>
      </c>
      <c r="AB105" s="293">
        <f t="shared" si="26"/>
        <v>0</v>
      </c>
      <c r="AC105" s="294">
        <f t="shared" si="26"/>
        <v>0</v>
      </c>
      <c r="AD105" s="292">
        <f t="shared" si="26"/>
        <v>0</v>
      </c>
      <c r="AE105" s="293">
        <f t="shared" si="26"/>
        <v>0</v>
      </c>
      <c r="AF105" s="294">
        <f t="shared" si="26"/>
        <v>0</v>
      </c>
      <c r="AG105" s="292">
        <f t="shared" si="26"/>
        <v>0</v>
      </c>
      <c r="AH105" s="293">
        <f t="shared" si="26"/>
        <v>0</v>
      </c>
      <c r="AI105" s="294">
        <f t="shared" si="26"/>
        <v>0</v>
      </c>
    </row>
    <row r="106" spans="1:35" ht="16" thickBot="1">
      <c r="A106" s="257">
        <v>86</v>
      </c>
      <c r="B106" s="295" t="s">
        <v>450</v>
      </c>
      <c r="C106" s="296">
        <f>SUM(F106+I106+L106+O106+R106+U106+X106)</f>
        <v>0</v>
      </c>
      <c r="D106" s="297">
        <f>SUM(G106+J106+M106+P106+S106+V106+Y106)</f>
        <v>0</v>
      </c>
      <c r="E106" s="298">
        <f>SUM(H106+K106+N106+Q106+T106+W106+Z106+AC106+AI106)</f>
        <v>0</v>
      </c>
      <c r="F106" s="299"/>
      <c r="G106" s="300"/>
      <c r="H106" s="301"/>
      <c r="I106" s="299"/>
      <c r="J106" s="300"/>
      <c r="K106" s="301"/>
      <c r="L106" s="299"/>
      <c r="M106" s="300"/>
      <c r="N106" s="301"/>
      <c r="O106" s="299"/>
      <c r="P106" s="300"/>
      <c r="Q106" s="301"/>
      <c r="R106" s="299"/>
      <c r="S106" s="300"/>
      <c r="T106" s="301"/>
      <c r="U106" s="299"/>
      <c r="V106" s="300"/>
      <c r="W106" s="301"/>
      <c r="X106" s="299"/>
      <c r="Y106" s="300"/>
      <c r="Z106" s="301"/>
      <c r="AA106" s="299"/>
      <c r="AB106" s="300"/>
      <c r="AC106" s="301"/>
      <c r="AD106" s="299"/>
      <c r="AE106" s="300"/>
      <c r="AF106" s="301"/>
      <c r="AG106" s="299"/>
      <c r="AH106" s="300"/>
      <c r="AI106" s="301"/>
    </row>
  </sheetData>
  <sheetProtection algorithmName="SHA-512" hashValue="8+RYqOi8YhzFUqdApnFHi/D74KQpY2DsVAAZWSqDuXQDZTRK1PSysL1LMO2KtE6t/ROgs/qi5Lmq2n/59TwcoA==" saltValue="vWMuewr+SQYWLnqNz8BJq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2" manualBreakCount="2">
    <brk id="34" max="65535" man="1"/>
    <brk id="65" max="65535" man="1"/>
  </rowBreaks>
  <colBreaks count="9" manualBreakCount="9">
    <brk id="5" max="1048575" man="1"/>
    <brk id="8" max="1048575" man="1"/>
    <brk id="11" max="1048575" man="1"/>
    <brk id="14" max="1048575" man="1"/>
    <brk id="17" max="1048575" man="1"/>
    <brk id="20" max="1048575" man="1"/>
    <brk id="23" max="1048575" man="1"/>
    <brk id="29" max="1048575" man="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I35"/>
  <sheetViews>
    <sheetView zoomScale="75" workbookViewId="0">
      <pane xSplit="2" ySplit="8" topLeftCell="C9" activePane="bottomRight" state="frozen"/>
      <selection activeCell="J41" sqref="J41"/>
      <selection pane="topRight" activeCell="J41" sqref="J41"/>
      <selection pane="bottomLeft" activeCell="J41" sqref="J41"/>
      <selection pane="bottomRight" activeCell="F42" sqref="F42"/>
    </sheetView>
  </sheetViews>
  <sheetFormatPr defaultColWidth="9.1796875" defaultRowHeight="15.5"/>
  <cols>
    <col min="1" max="1" width="5.1796875" style="3" customWidth="1"/>
    <col min="2" max="2" width="45.1796875" style="1" customWidth="1"/>
    <col min="3" max="3" width="15.81640625" style="1" customWidth="1"/>
    <col min="4" max="14" width="15.81640625" style="304" customWidth="1"/>
    <col min="15" max="35" width="15.81640625" style="1" customWidth="1"/>
    <col min="36" max="16384" width="9.1796875" style="1"/>
  </cols>
  <sheetData>
    <row r="1" spans="1:35">
      <c r="A1" s="8" t="s">
        <v>204</v>
      </c>
      <c r="C1" s="8"/>
      <c r="D1" s="1"/>
      <c r="E1" s="302"/>
      <c r="F1" s="226"/>
      <c r="G1" s="226"/>
      <c r="H1" s="302"/>
      <c r="I1" s="1"/>
      <c r="J1" s="1"/>
      <c r="K1" s="302"/>
      <c r="L1" s="1"/>
      <c r="M1" s="1"/>
      <c r="N1" s="302"/>
      <c r="Q1" s="302"/>
      <c r="T1" s="302"/>
      <c r="W1" s="302"/>
      <c r="Z1" s="302"/>
      <c r="AC1" s="302"/>
      <c r="AD1" s="302"/>
      <c r="AE1" s="302"/>
      <c r="AF1" s="302"/>
      <c r="AI1" s="302"/>
    </row>
    <row r="2" spans="1:35">
      <c r="A2" s="4" t="s">
        <v>271</v>
      </c>
      <c r="B2" s="5"/>
      <c r="C2" s="8"/>
      <c r="D2" s="303"/>
      <c r="F2" s="303"/>
      <c r="G2" s="303"/>
      <c r="I2" s="303"/>
      <c r="J2" s="303"/>
      <c r="L2" s="303"/>
      <c r="M2" s="303"/>
      <c r="O2" s="303"/>
      <c r="P2" s="303"/>
      <c r="Q2" s="304"/>
      <c r="U2" s="303"/>
      <c r="V2" s="303"/>
      <c r="W2" s="304"/>
    </row>
    <row r="3" spans="1:35">
      <c r="A3" s="5" t="str">
        <f>"FY "&amp;'A(a)'!$D$27</f>
        <v>FY 2023-2024</v>
      </c>
      <c r="B3" s="180"/>
      <c r="C3" s="305"/>
      <c r="D3" s="306" t="s">
        <v>532</v>
      </c>
      <c r="E3" s="307"/>
      <c r="F3" s="308"/>
      <c r="G3" s="309" t="s">
        <v>533</v>
      </c>
      <c r="H3" s="310"/>
      <c r="I3" s="308"/>
      <c r="J3" s="309" t="s">
        <v>533</v>
      </c>
      <c r="K3" s="310"/>
      <c r="L3" s="308"/>
      <c r="M3" s="309" t="s">
        <v>533</v>
      </c>
      <c r="N3" s="310"/>
      <c r="O3" s="308"/>
      <c r="P3" s="309" t="s">
        <v>533</v>
      </c>
      <c r="Q3" s="310"/>
      <c r="R3" s="308"/>
      <c r="S3" s="309" t="s">
        <v>533</v>
      </c>
      <c r="T3" s="310"/>
      <c r="U3" s="308"/>
      <c r="V3" s="309" t="s">
        <v>533</v>
      </c>
      <c r="W3" s="310"/>
      <c r="X3" s="308"/>
      <c r="Y3" s="309" t="s">
        <v>533</v>
      </c>
      <c r="Z3" s="310"/>
      <c r="AA3" s="308"/>
      <c r="AB3" s="309" t="s">
        <v>533</v>
      </c>
      <c r="AC3" s="310"/>
      <c r="AD3" s="308"/>
      <c r="AE3" s="309" t="s">
        <v>533</v>
      </c>
      <c r="AF3" s="310"/>
      <c r="AG3" s="308"/>
      <c r="AH3" s="309" t="s">
        <v>533</v>
      </c>
      <c r="AI3" s="310"/>
    </row>
    <row r="4" spans="1:35" ht="16" thickBot="1">
      <c r="A4" s="5" t="str">
        <f>"Submittal Date: "&amp;'A(a)'!$D$28</f>
        <v xml:space="preserve">Submittal Date: </v>
      </c>
      <c r="B4" s="311"/>
      <c r="C4" s="305"/>
      <c r="D4" s="312" t="s">
        <v>548</v>
      </c>
      <c r="E4" s="305"/>
      <c r="F4" s="308"/>
      <c r="G4" s="309" t="s">
        <v>549</v>
      </c>
      <c r="H4" s="310"/>
      <c r="I4" s="308"/>
      <c r="J4" s="309" t="s">
        <v>549</v>
      </c>
      <c r="K4" s="310"/>
      <c r="L4" s="308"/>
      <c r="M4" s="309" t="s">
        <v>549</v>
      </c>
      <c r="N4" s="310"/>
      <c r="O4" s="308"/>
      <c r="P4" s="309" t="s">
        <v>549</v>
      </c>
      <c r="Q4" s="310"/>
      <c r="R4" s="308"/>
      <c r="S4" s="309" t="s">
        <v>549</v>
      </c>
      <c r="T4" s="310"/>
      <c r="U4" s="308"/>
      <c r="V4" s="309" t="s">
        <v>549</v>
      </c>
      <c r="W4" s="310"/>
      <c r="X4" s="308"/>
      <c r="Y4" s="309" t="s">
        <v>549</v>
      </c>
      <c r="Z4" s="310"/>
      <c r="AA4" s="308"/>
      <c r="AB4" s="309" t="s">
        <v>549</v>
      </c>
      <c r="AC4" s="310"/>
      <c r="AD4" s="308"/>
      <c r="AE4" s="309" t="s">
        <v>549</v>
      </c>
      <c r="AF4" s="310"/>
      <c r="AG4" s="308"/>
      <c r="AH4" s="309" t="s">
        <v>549</v>
      </c>
      <c r="AI4" s="310"/>
    </row>
    <row r="5" spans="1:35">
      <c r="A5" s="122" t="str">
        <f>"Operator: "&amp;'A(a)'!D8</f>
        <v xml:space="preserve">Operator: </v>
      </c>
      <c r="C5" s="233"/>
      <c r="D5" s="234" t="s">
        <v>499</v>
      </c>
      <c r="E5" s="235"/>
      <c r="F5" s="233"/>
      <c r="G5" s="234" t="str">
        <f>IF('A(a)'!$C$32="","",'A(a)'!$C$32)&amp;IF('A(a)'!$D$32="",""," - "&amp;'A(a)'!$D$32)</f>
        <v/>
      </c>
      <c r="H5" s="235"/>
      <c r="I5" s="233"/>
      <c r="J5" s="234" t="str">
        <f>IF('A(a)'!$C$33="","",'A(a)'!$C$33)&amp;IF('A(a)'!$D$33="",""," - "&amp;'A(a)'!$D$33)</f>
        <v/>
      </c>
      <c r="K5" s="235"/>
      <c r="L5" s="233"/>
      <c r="M5" s="234" t="str">
        <f>IF('A(a)'!$C$34="","",'A(a)'!$C$34)&amp;IF('A(a)'!$D$34="",""," - "&amp;'A(a)'!$D$34)</f>
        <v/>
      </c>
      <c r="N5" s="235"/>
      <c r="O5" s="233"/>
      <c r="P5" s="234" t="str">
        <f>IF('A(a)'!$C$35="","",'A(a)'!$C$35)&amp;IF('A(a)'!$D$35="",""," - "&amp;'A(a)'!$D$35)</f>
        <v/>
      </c>
      <c r="Q5" s="235"/>
      <c r="R5" s="236"/>
      <c r="S5" s="234" t="str">
        <f>IF('A(a)'!$C$36="","",'A(a)'!$C$36)&amp;IF('A(a)'!$D$36="",""," - "&amp;'A(a)'!$D$36)</f>
        <v/>
      </c>
      <c r="T5" s="237"/>
      <c r="U5" s="236"/>
      <c r="V5" s="234" t="str">
        <f>IF('A(a)'!$C$37="","",'A(a)'!$C$37)&amp;IF('A(a)'!$D$37="",""," - "&amp;'A(a)'!$D$37)</f>
        <v/>
      </c>
      <c r="W5" s="237"/>
      <c r="X5" s="236"/>
      <c r="Y5" s="234" t="str">
        <f>IF('A(a)'!$C$38="","",'A(a)'!$C$38)&amp;IF('A(a)'!$D$38="",""," - "&amp;'A(a)'!$D$38)</f>
        <v/>
      </c>
      <c r="Z5" s="237"/>
      <c r="AA5" s="236"/>
      <c r="AB5" s="234" t="str">
        <f>IF('A(a)'!$C$39="","",'A(a)'!$C$39)&amp;IF('A(a)'!$D$39="",""," - "&amp;'A(a)'!$D$39)</f>
        <v/>
      </c>
      <c r="AC5" s="237"/>
      <c r="AD5" s="238"/>
      <c r="AE5" s="234" t="str">
        <f>IF('A(a)'!$C$40="","",'A(a)'!$C$40)&amp;IF('A(a)'!$D$40="",""," - "&amp;'A(a)'!$D$40)</f>
        <v/>
      </c>
      <c r="AF5" s="238"/>
      <c r="AG5" s="236"/>
      <c r="AH5" s="234" t="str">
        <f>IF('A(a)'!$C$41="","",'A(a)'!$C$41)&amp;IF('A(a)'!$D$41="",""," - "&amp;'A(a)'!$D$41)</f>
        <v/>
      </c>
      <c r="AI5" s="237"/>
    </row>
    <row r="6" spans="1:35">
      <c r="A6" s="5"/>
      <c r="B6" s="239" t="s">
        <v>550</v>
      </c>
      <c r="C6" s="240" t="s">
        <v>501</v>
      </c>
      <c r="D6" s="241" t="s">
        <v>502</v>
      </c>
      <c r="E6" s="242"/>
      <c r="F6" s="584" t="s">
        <v>501</v>
      </c>
      <c r="G6" s="243" t="s">
        <v>502</v>
      </c>
      <c r="H6" s="588"/>
      <c r="I6" s="584" t="s">
        <v>501</v>
      </c>
      <c r="J6" s="243" t="s">
        <v>502</v>
      </c>
      <c r="K6" s="588"/>
      <c r="L6" s="584" t="s">
        <v>501</v>
      </c>
      <c r="M6" s="243" t="s">
        <v>502</v>
      </c>
      <c r="N6" s="588"/>
      <c r="O6" s="584" t="s">
        <v>501</v>
      </c>
      <c r="P6" s="243" t="s">
        <v>502</v>
      </c>
      <c r="Q6" s="588"/>
      <c r="R6" s="584" t="s">
        <v>501</v>
      </c>
      <c r="S6" s="243" t="s">
        <v>502</v>
      </c>
      <c r="T6" s="588"/>
      <c r="U6" s="584" t="s">
        <v>501</v>
      </c>
      <c r="V6" s="243" t="s">
        <v>502</v>
      </c>
      <c r="W6" s="588"/>
      <c r="X6" s="584" t="s">
        <v>501</v>
      </c>
      <c r="Y6" s="243" t="s">
        <v>502</v>
      </c>
      <c r="Z6" s="588"/>
      <c r="AA6" s="584" t="s">
        <v>501</v>
      </c>
      <c r="AB6" s="243" t="s">
        <v>502</v>
      </c>
      <c r="AC6" s="588"/>
      <c r="AD6" s="584" t="s">
        <v>501</v>
      </c>
      <c r="AE6" s="243" t="s">
        <v>502</v>
      </c>
      <c r="AF6" s="588"/>
      <c r="AG6" s="584" t="s">
        <v>501</v>
      </c>
      <c r="AH6" s="243" t="s">
        <v>502</v>
      </c>
      <c r="AI6" s="588"/>
    </row>
    <row r="7" spans="1:35">
      <c r="A7" s="8"/>
      <c r="B7" s="244" t="s">
        <v>551</v>
      </c>
      <c r="C7" s="245" t="s">
        <v>504</v>
      </c>
      <c r="D7" s="246" t="s">
        <v>505</v>
      </c>
      <c r="E7" s="247" t="s">
        <v>506</v>
      </c>
      <c r="F7" s="585" t="s">
        <v>504</v>
      </c>
      <c r="G7" s="248" t="s">
        <v>505</v>
      </c>
      <c r="H7" s="589" t="s">
        <v>506</v>
      </c>
      <c r="I7" s="585" t="s">
        <v>504</v>
      </c>
      <c r="J7" s="248" t="s">
        <v>505</v>
      </c>
      <c r="K7" s="589" t="s">
        <v>506</v>
      </c>
      <c r="L7" s="585" t="s">
        <v>504</v>
      </c>
      <c r="M7" s="248" t="s">
        <v>505</v>
      </c>
      <c r="N7" s="589" t="s">
        <v>506</v>
      </c>
      <c r="O7" s="585" t="s">
        <v>504</v>
      </c>
      <c r="P7" s="248" t="s">
        <v>505</v>
      </c>
      <c r="Q7" s="589" t="s">
        <v>506</v>
      </c>
      <c r="R7" s="585" t="s">
        <v>504</v>
      </c>
      <c r="S7" s="248" t="s">
        <v>505</v>
      </c>
      <c r="T7" s="589" t="s">
        <v>506</v>
      </c>
      <c r="U7" s="585" t="s">
        <v>504</v>
      </c>
      <c r="V7" s="248" t="s">
        <v>505</v>
      </c>
      <c r="W7" s="589" t="s">
        <v>506</v>
      </c>
      <c r="X7" s="585" t="s">
        <v>504</v>
      </c>
      <c r="Y7" s="248" t="s">
        <v>505</v>
      </c>
      <c r="Z7" s="589" t="s">
        <v>506</v>
      </c>
      <c r="AA7" s="585" t="s">
        <v>504</v>
      </c>
      <c r="AB7" s="248" t="s">
        <v>505</v>
      </c>
      <c r="AC7" s="589" t="s">
        <v>506</v>
      </c>
      <c r="AD7" s="585" t="s">
        <v>504</v>
      </c>
      <c r="AE7" s="248" t="s">
        <v>505</v>
      </c>
      <c r="AF7" s="589" t="s">
        <v>506</v>
      </c>
      <c r="AG7" s="585" t="s">
        <v>504</v>
      </c>
      <c r="AH7" s="248" t="s">
        <v>505</v>
      </c>
      <c r="AI7" s="589" t="s">
        <v>506</v>
      </c>
    </row>
    <row r="8" spans="1:35">
      <c r="A8" s="8"/>
      <c r="B8" s="244" t="s">
        <v>507</v>
      </c>
      <c r="C8" s="249" t="str">
        <f>'F(a)'!C8</f>
        <v>FY 2021-2022</v>
      </c>
      <c r="D8" s="250" t="str">
        <f>'F(a)'!D8</f>
        <v>FY 2022-23</v>
      </c>
      <c r="E8" s="251" t="str">
        <f>'F(a)'!E8</f>
        <v>FY 2023-24</v>
      </c>
      <c r="F8" s="586" t="str">
        <f t="shared" ref="F8:AI8" si="0">C8</f>
        <v>FY 2021-2022</v>
      </c>
      <c r="G8" s="252" t="str">
        <f t="shared" si="0"/>
        <v>FY 2022-23</v>
      </c>
      <c r="H8" s="587" t="str">
        <f t="shared" si="0"/>
        <v>FY 2023-24</v>
      </c>
      <c r="I8" s="586" t="str">
        <f t="shared" si="0"/>
        <v>FY 2021-2022</v>
      </c>
      <c r="J8" s="252" t="str">
        <f t="shared" si="0"/>
        <v>FY 2022-23</v>
      </c>
      <c r="K8" s="587" t="str">
        <f t="shared" si="0"/>
        <v>FY 2023-24</v>
      </c>
      <c r="L8" s="586" t="str">
        <f t="shared" si="0"/>
        <v>FY 2021-2022</v>
      </c>
      <c r="M8" s="252" t="str">
        <f t="shared" si="0"/>
        <v>FY 2022-23</v>
      </c>
      <c r="N8" s="587" t="str">
        <f t="shared" si="0"/>
        <v>FY 2023-24</v>
      </c>
      <c r="O8" s="586" t="str">
        <f t="shared" si="0"/>
        <v>FY 2021-2022</v>
      </c>
      <c r="P8" s="252" t="str">
        <f t="shared" si="0"/>
        <v>FY 2022-23</v>
      </c>
      <c r="Q8" s="587" t="str">
        <f t="shared" si="0"/>
        <v>FY 2023-24</v>
      </c>
      <c r="R8" s="586" t="str">
        <f t="shared" si="0"/>
        <v>FY 2021-2022</v>
      </c>
      <c r="S8" s="252" t="str">
        <f t="shared" si="0"/>
        <v>FY 2022-23</v>
      </c>
      <c r="T8" s="587" t="str">
        <f t="shared" si="0"/>
        <v>FY 2023-24</v>
      </c>
      <c r="U8" s="586" t="str">
        <f t="shared" si="0"/>
        <v>FY 2021-2022</v>
      </c>
      <c r="V8" s="252" t="str">
        <f t="shared" si="0"/>
        <v>FY 2022-23</v>
      </c>
      <c r="W8" s="587" t="str">
        <f t="shared" si="0"/>
        <v>FY 2023-24</v>
      </c>
      <c r="X8" s="586" t="str">
        <f t="shared" si="0"/>
        <v>FY 2021-2022</v>
      </c>
      <c r="Y8" s="252" t="str">
        <f t="shared" si="0"/>
        <v>FY 2022-23</v>
      </c>
      <c r="Z8" s="587" t="str">
        <f t="shared" si="0"/>
        <v>FY 2023-24</v>
      </c>
      <c r="AA8" s="586" t="str">
        <f t="shared" si="0"/>
        <v>FY 2021-2022</v>
      </c>
      <c r="AB8" s="252" t="str">
        <f t="shared" si="0"/>
        <v>FY 2022-23</v>
      </c>
      <c r="AC8" s="590" t="str">
        <f t="shared" si="0"/>
        <v>FY 2023-24</v>
      </c>
      <c r="AD8" s="586" t="str">
        <f t="shared" si="0"/>
        <v>FY 2021-2022</v>
      </c>
      <c r="AE8" s="252" t="str">
        <f t="shared" si="0"/>
        <v>FY 2022-23</v>
      </c>
      <c r="AF8" s="587" t="str">
        <f t="shared" si="0"/>
        <v>FY 2023-24</v>
      </c>
      <c r="AG8" s="586" t="str">
        <f t="shared" si="0"/>
        <v>FY 2021-2022</v>
      </c>
      <c r="AH8" s="252" t="str">
        <f t="shared" si="0"/>
        <v>FY 2022-23</v>
      </c>
      <c r="AI8" s="253" t="str">
        <f t="shared" si="0"/>
        <v>FY 2023-24</v>
      </c>
    </row>
    <row r="9" spans="1:35">
      <c r="A9" s="155" t="s">
        <v>553</v>
      </c>
      <c r="B9" s="155"/>
      <c r="C9" s="313"/>
      <c r="D9" s="313"/>
      <c r="E9" s="313"/>
      <c r="F9" s="314"/>
      <c r="G9" s="314"/>
      <c r="H9" s="314"/>
      <c r="I9" s="314"/>
      <c r="J9" s="314"/>
      <c r="K9" s="314"/>
      <c r="L9" s="314"/>
      <c r="M9" s="314"/>
      <c r="N9" s="314"/>
      <c r="O9" s="314"/>
      <c r="P9" s="314"/>
      <c r="Q9" s="314"/>
      <c r="R9" s="314"/>
      <c r="S9" s="314"/>
      <c r="T9" s="314"/>
      <c r="U9" s="314"/>
      <c r="V9" s="314"/>
      <c r="W9" s="314"/>
      <c r="X9" s="314"/>
      <c r="Y9" s="314"/>
      <c r="Z9" s="315"/>
      <c r="AA9" s="314"/>
      <c r="AB9" s="314"/>
      <c r="AC9" s="315"/>
      <c r="AD9" s="314"/>
      <c r="AE9" s="314"/>
      <c r="AF9" s="316"/>
      <c r="AG9" s="314"/>
      <c r="AH9" s="314"/>
      <c r="AI9" s="316"/>
    </row>
    <row r="10" spans="1:35">
      <c r="A10" s="163">
        <v>1</v>
      </c>
      <c r="B10" s="1" t="s">
        <v>554</v>
      </c>
      <c r="C10" s="317">
        <f>SUM(F10+I10+L10+O10+R10+U10+X10+AA10+AG10)</f>
        <v>0</v>
      </c>
      <c r="D10" s="318">
        <f>SUM(G10+J10+M10+P10+S10+V10+Y10+AB10+AH10)</f>
        <v>0</v>
      </c>
      <c r="E10" s="319">
        <f>SUM(H10+K10+N10+Q10+T10+W10+Z10+AC10+AI10)</f>
        <v>0</v>
      </c>
      <c r="F10" s="320"/>
      <c r="G10" s="321"/>
      <c r="H10" s="322"/>
      <c r="I10" s="320"/>
      <c r="J10" s="321"/>
      <c r="K10" s="322"/>
      <c r="L10" s="320"/>
      <c r="M10" s="321"/>
      <c r="N10" s="322"/>
      <c r="O10" s="320"/>
      <c r="P10" s="321"/>
      <c r="Q10" s="322"/>
      <c r="R10" s="320"/>
      <c r="S10" s="321"/>
      <c r="T10" s="322"/>
      <c r="U10" s="320"/>
      <c r="V10" s="321"/>
      <c r="W10" s="322"/>
      <c r="X10" s="320"/>
      <c r="Y10" s="321"/>
      <c r="Z10" s="322"/>
      <c r="AA10" s="320"/>
      <c r="AB10" s="321"/>
      <c r="AC10" s="322"/>
      <c r="AD10" s="320"/>
      <c r="AE10" s="321"/>
      <c r="AF10" s="322"/>
      <c r="AG10" s="320"/>
      <c r="AH10" s="321"/>
      <c r="AI10" s="322"/>
    </row>
    <row r="11" spans="1:35">
      <c r="A11" s="163">
        <v>2</v>
      </c>
      <c r="B11" s="1" t="s">
        <v>555</v>
      </c>
      <c r="C11" s="320"/>
      <c r="D11" s="321"/>
      <c r="E11" s="322"/>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323"/>
      <c r="AG11" s="157"/>
      <c r="AH11" s="157"/>
      <c r="AI11" s="323"/>
    </row>
    <row r="12" spans="1:35" ht="16" thickBot="1">
      <c r="A12" s="163">
        <v>3</v>
      </c>
      <c r="B12" s="1" t="s">
        <v>556</v>
      </c>
      <c r="C12" s="324"/>
      <c r="D12" s="325"/>
      <c r="E12" s="326"/>
      <c r="F12" s="157"/>
      <c r="G12" s="157"/>
      <c r="H12" s="157"/>
      <c r="I12" s="157"/>
      <c r="J12" s="157"/>
      <c r="K12" s="157"/>
      <c r="L12" s="157"/>
      <c r="M12" s="157"/>
      <c r="N12" s="157"/>
      <c r="O12" s="157"/>
      <c r="P12" s="157"/>
      <c r="Q12" s="157"/>
      <c r="R12" s="157"/>
      <c r="S12" s="157"/>
      <c r="T12" s="157"/>
      <c r="U12" s="157"/>
      <c r="V12" s="157"/>
      <c r="W12" s="157"/>
      <c r="X12" s="157"/>
      <c r="Y12" s="157"/>
      <c r="Z12" s="327"/>
      <c r="AA12" s="157"/>
      <c r="AB12" s="157"/>
      <c r="AC12" s="327"/>
      <c r="AD12" s="157"/>
      <c r="AE12" s="157"/>
      <c r="AF12" s="323"/>
      <c r="AG12" s="157"/>
      <c r="AH12" s="157"/>
      <c r="AI12" s="323"/>
    </row>
    <row r="13" spans="1:35">
      <c r="A13" s="163">
        <v>4</v>
      </c>
      <c r="B13" s="1" t="s">
        <v>557</v>
      </c>
      <c r="C13" s="328">
        <f>SUM(F13+I13+L13+O13+R13+U13+X13+AA13+AG13)</f>
        <v>0</v>
      </c>
      <c r="D13" s="329">
        <f>SUM(G13+J13+M13+P13+S13+V13+Y13+AB13+AH13)</f>
        <v>0</v>
      </c>
      <c r="E13" s="330">
        <f>SUM(H13+K13+N13+Q13+T13+W13+Z13+AC13+AI13)</f>
        <v>0</v>
      </c>
      <c r="F13" s="320"/>
      <c r="G13" s="321"/>
      <c r="H13" s="322"/>
      <c r="I13" s="320"/>
      <c r="J13" s="321"/>
      <c r="K13" s="322"/>
      <c r="L13" s="320"/>
      <c r="M13" s="321"/>
      <c r="N13" s="322"/>
      <c r="O13" s="320"/>
      <c r="P13" s="321"/>
      <c r="Q13" s="322"/>
      <c r="R13" s="320"/>
      <c r="S13" s="321"/>
      <c r="T13" s="322"/>
      <c r="U13" s="320"/>
      <c r="V13" s="321"/>
      <c r="W13" s="322"/>
      <c r="X13" s="320"/>
      <c r="Y13" s="321"/>
      <c r="Z13" s="322"/>
      <c r="AA13" s="320"/>
      <c r="AB13" s="321"/>
      <c r="AC13" s="322"/>
      <c r="AD13" s="320"/>
      <c r="AE13" s="321"/>
      <c r="AF13" s="322"/>
      <c r="AG13" s="320"/>
      <c r="AH13" s="321"/>
      <c r="AI13" s="322"/>
    </row>
    <row r="14" spans="1:35">
      <c r="A14" s="155" t="s">
        <v>723</v>
      </c>
      <c r="B14" s="155"/>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2"/>
      <c r="AA14" s="331"/>
      <c r="AB14" s="331"/>
      <c r="AC14" s="332"/>
      <c r="AD14" s="331"/>
      <c r="AE14" s="331"/>
      <c r="AF14" s="333"/>
      <c r="AG14" s="331"/>
      <c r="AH14" s="331"/>
      <c r="AI14" s="333"/>
    </row>
    <row r="15" spans="1:35">
      <c r="A15" s="163">
        <v>5</v>
      </c>
      <c r="B15" s="1" t="s">
        <v>724</v>
      </c>
      <c r="C15" s="334">
        <f>SUM(F15+I15+L15+O15+R15+U15+X15+AA15+AG15)</f>
        <v>0</v>
      </c>
      <c r="D15" s="335">
        <f>SUM(G15+J15+M15+P15+S15+V15+Y15+AB15+AH15)</f>
        <v>0</v>
      </c>
      <c r="E15" s="336">
        <f>SUM(H15+K15+N15+Q15+T15+W15+Z15+AC15+AI15)</f>
        <v>0</v>
      </c>
      <c r="F15" s="320"/>
      <c r="G15" s="321"/>
      <c r="H15" s="322"/>
      <c r="I15" s="320"/>
      <c r="J15" s="321"/>
      <c r="K15" s="322"/>
      <c r="L15" s="320"/>
      <c r="M15" s="321"/>
      <c r="N15" s="322"/>
      <c r="O15" s="320"/>
      <c r="P15" s="321"/>
      <c r="Q15" s="322"/>
      <c r="R15" s="320"/>
      <c r="S15" s="321"/>
      <c r="T15" s="322"/>
      <c r="U15" s="320"/>
      <c r="V15" s="321"/>
      <c r="W15" s="322"/>
      <c r="X15" s="320"/>
      <c r="Y15" s="321"/>
      <c r="Z15" s="322"/>
      <c r="AA15" s="320"/>
      <c r="AB15" s="321"/>
      <c r="AC15" s="322"/>
      <c r="AD15" s="320"/>
      <c r="AE15" s="321"/>
      <c r="AF15" s="322"/>
      <c r="AG15" s="320"/>
      <c r="AH15" s="321"/>
      <c r="AI15" s="322"/>
    </row>
    <row r="16" spans="1:35">
      <c r="A16" s="163">
        <v>6</v>
      </c>
      <c r="B16" s="1" t="s">
        <v>725</v>
      </c>
      <c r="C16" s="334">
        <f t="shared" ref="C16:C21" si="1">SUM(F16+I16+L16+O16+R16+U16+X16+AA16+AG16)</f>
        <v>0</v>
      </c>
      <c r="D16" s="335">
        <f t="shared" ref="D16:D21" si="2">SUM(G16+J16+M16+P16+S16+V16+Y16+AB16+AH16)</f>
        <v>0</v>
      </c>
      <c r="E16" s="336">
        <f t="shared" ref="E16:E21" si="3">SUM(H16+K16+N16+Q16+T16+W16+Z16+AC16+AI16)</f>
        <v>0</v>
      </c>
      <c r="F16" s="320"/>
      <c r="G16" s="321"/>
      <c r="H16" s="322"/>
      <c r="I16" s="320"/>
      <c r="J16" s="321"/>
      <c r="K16" s="322"/>
      <c r="L16" s="320"/>
      <c r="M16" s="321"/>
      <c r="N16" s="322"/>
      <c r="O16" s="320"/>
      <c r="P16" s="321"/>
      <c r="Q16" s="322"/>
      <c r="R16" s="320"/>
      <c r="S16" s="321"/>
      <c r="T16" s="322"/>
      <c r="U16" s="320"/>
      <c r="V16" s="321"/>
      <c r="W16" s="322"/>
      <c r="X16" s="320"/>
      <c r="Y16" s="321"/>
      <c r="Z16" s="322"/>
      <c r="AA16" s="320"/>
      <c r="AB16" s="321"/>
      <c r="AC16" s="322"/>
      <c r="AD16" s="320"/>
      <c r="AE16" s="321"/>
      <c r="AF16" s="322"/>
      <c r="AG16" s="320"/>
      <c r="AH16" s="321"/>
      <c r="AI16" s="322"/>
    </row>
    <row r="17" spans="1:35">
      <c r="A17" s="163">
        <v>7</v>
      </c>
      <c r="B17" s="1" t="s">
        <v>726</v>
      </c>
      <c r="C17" s="334">
        <f t="shared" si="1"/>
        <v>0</v>
      </c>
      <c r="D17" s="335">
        <f t="shared" si="2"/>
        <v>0</v>
      </c>
      <c r="E17" s="336">
        <f t="shared" si="3"/>
        <v>0</v>
      </c>
      <c r="F17" s="320"/>
      <c r="G17" s="321"/>
      <c r="H17" s="322"/>
      <c r="I17" s="320"/>
      <c r="J17" s="321"/>
      <c r="K17" s="322"/>
      <c r="L17" s="320"/>
      <c r="M17" s="321"/>
      <c r="N17" s="322"/>
      <c r="O17" s="320"/>
      <c r="P17" s="321"/>
      <c r="Q17" s="322"/>
      <c r="R17" s="320"/>
      <c r="S17" s="321"/>
      <c r="T17" s="322"/>
      <c r="U17" s="320"/>
      <c r="V17" s="321"/>
      <c r="W17" s="322"/>
      <c r="X17" s="320"/>
      <c r="Y17" s="321"/>
      <c r="Z17" s="322"/>
      <c r="AA17" s="320"/>
      <c r="AB17" s="321"/>
      <c r="AC17" s="322"/>
      <c r="AD17" s="320"/>
      <c r="AE17" s="321"/>
      <c r="AF17" s="322"/>
      <c r="AG17" s="320"/>
      <c r="AH17" s="321"/>
      <c r="AI17" s="322"/>
    </row>
    <row r="18" spans="1:35">
      <c r="A18" s="163">
        <v>8</v>
      </c>
      <c r="B18" s="1" t="s">
        <v>727</v>
      </c>
      <c r="C18" s="334">
        <f t="shared" si="1"/>
        <v>0</v>
      </c>
      <c r="D18" s="335">
        <f t="shared" si="2"/>
        <v>0</v>
      </c>
      <c r="E18" s="336">
        <f t="shared" si="3"/>
        <v>0</v>
      </c>
      <c r="F18" s="320"/>
      <c r="G18" s="321"/>
      <c r="H18" s="322"/>
      <c r="I18" s="320"/>
      <c r="J18" s="321"/>
      <c r="K18" s="322"/>
      <c r="L18" s="320"/>
      <c r="M18" s="321"/>
      <c r="N18" s="322"/>
      <c r="O18" s="320"/>
      <c r="P18" s="321"/>
      <c r="Q18" s="322"/>
      <c r="R18" s="320"/>
      <c r="S18" s="321"/>
      <c r="T18" s="322"/>
      <c r="U18" s="320"/>
      <c r="V18" s="321"/>
      <c r="W18" s="322"/>
      <c r="X18" s="320"/>
      <c r="Y18" s="321"/>
      <c r="Z18" s="322"/>
      <c r="AA18" s="320"/>
      <c r="AB18" s="321"/>
      <c r="AC18" s="322"/>
      <c r="AD18" s="320"/>
      <c r="AE18" s="321"/>
      <c r="AF18" s="322"/>
      <c r="AG18" s="320"/>
      <c r="AH18" s="321"/>
      <c r="AI18" s="322"/>
    </row>
    <row r="19" spans="1:35">
      <c r="A19" s="119">
        <v>9</v>
      </c>
      <c r="B19" s="8" t="s">
        <v>728</v>
      </c>
      <c r="C19" s="337">
        <f t="shared" si="1"/>
        <v>0</v>
      </c>
      <c r="D19" s="338">
        <f t="shared" si="2"/>
        <v>0</v>
      </c>
      <c r="E19" s="339">
        <f t="shared" si="3"/>
        <v>0</v>
      </c>
      <c r="F19" s="340">
        <f t="shared" ref="F19:Q19" si="4">SUM(F15:F18)</f>
        <v>0</v>
      </c>
      <c r="G19" s="341">
        <f t="shared" si="4"/>
        <v>0</v>
      </c>
      <c r="H19" s="342">
        <f t="shared" si="4"/>
        <v>0</v>
      </c>
      <c r="I19" s="340">
        <f t="shared" si="4"/>
        <v>0</v>
      </c>
      <c r="J19" s="341">
        <f t="shared" si="4"/>
        <v>0</v>
      </c>
      <c r="K19" s="342">
        <f t="shared" si="4"/>
        <v>0</v>
      </c>
      <c r="L19" s="340">
        <f t="shared" si="4"/>
        <v>0</v>
      </c>
      <c r="M19" s="341">
        <f t="shared" si="4"/>
        <v>0</v>
      </c>
      <c r="N19" s="342">
        <f t="shared" si="4"/>
        <v>0</v>
      </c>
      <c r="O19" s="340">
        <f t="shared" si="4"/>
        <v>0</v>
      </c>
      <c r="P19" s="341">
        <f t="shared" si="4"/>
        <v>0</v>
      </c>
      <c r="Q19" s="342">
        <f t="shared" si="4"/>
        <v>0</v>
      </c>
      <c r="R19" s="340">
        <f t="shared" ref="R19:AI19" si="5">SUM(R15:R18)</f>
        <v>0</v>
      </c>
      <c r="S19" s="341">
        <f t="shared" si="5"/>
        <v>0</v>
      </c>
      <c r="T19" s="342">
        <f t="shared" si="5"/>
        <v>0</v>
      </c>
      <c r="U19" s="340">
        <f t="shared" si="5"/>
        <v>0</v>
      </c>
      <c r="V19" s="341">
        <f t="shared" si="5"/>
        <v>0</v>
      </c>
      <c r="W19" s="342">
        <f t="shared" si="5"/>
        <v>0</v>
      </c>
      <c r="X19" s="340">
        <f t="shared" ref="X19:AC19" si="6">SUM(X15:X18)</f>
        <v>0</v>
      </c>
      <c r="Y19" s="341">
        <f t="shared" si="6"/>
        <v>0</v>
      </c>
      <c r="Z19" s="342">
        <f t="shared" si="6"/>
        <v>0</v>
      </c>
      <c r="AA19" s="340">
        <f t="shared" si="6"/>
        <v>0</v>
      </c>
      <c r="AB19" s="341">
        <f t="shared" si="6"/>
        <v>0</v>
      </c>
      <c r="AC19" s="342">
        <f t="shared" si="6"/>
        <v>0</v>
      </c>
      <c r="AD19" s="340">
        <f>SUM(AD15:AD18)</f>
        <v>0</v>
      </c>
      <c r="AE19" s="341">
        <f>SUM(AE15:AE18)</f>
        <v>0</v>
      </c>
      <c r="AF19" s="342">
        <f>SUM(AF15:AF18)</f>
        <v>0</v>
      </c>
      <c r="AG19" s="340">
        <f t="shared" si="5"/>
        <v>0</v>
      </c>
      <c r="AH19" s="341">
        <f t="shared" si="5"/>
        <v>0</v>
      </c>
      <c r="AI19" s="342">
        <f t="shared" si="5"/>
        <v>0</v>
      </c>
    </row>
    <row r="20" spans="1:35">
      <c r="A20" s="163">
        <v>10</v>
      </c>
      <c r="B20" s="1" t="s">
        <v>451</v>
      </c>
      <c r="C20" s="334">
        <f t="shared" si="1"/>
        <v>0</v>
      </c>
      <c r="D20" s="335">
        <f t="shared" si="2"/>
        <v>0</v>
      </c>
      <c r="E20" s="336">
        <f t="shared" si="3"/>
        <v>0</v>
      </c>
      <c r="F20" s="320"/>
      <c r="G20" s="321"/>
      <c r="H20" s="322"/>
      <c r="I20" s="320"/>
      <c r="J20" s="321"/>
      <c r="K20" s="322"/>
      <c r="L20" s="320"/>
      <c r="M20" s="321"/>
      <c r="N20" s="322"/>
      <c r="O20" s="320"/>
      <c r="P20" s="321"/>
      <c r="Q20" s="322"/>
      <c r="R20" s="320"/>
      <c r="S20" s="321"/>
      <c r="T20" s="322"/>
      <c r="U20" s="320"/>
      <c r="V20" s="321"/>
      <c r="W20" s="322"/>
      <c r="X20" s="320"/>
      <c r="Y20" s="321"/>
      <c r="Z20" s="322"/>
      <c r="AA20" s="320"/>
      <c r="AB20" s="321"/>
      <c r="AC20" s="322"/>
      <c r="AD20" s="320"/>
      <c r="AE20" s="321"/>
      <c r="AF20" s="322"/>
      <c r="AG20" s="320"/>
      <c r="AH20" s="321"/>
      <c r="AI20" s="322"/>
    </row>
    <row r="21" spans="1:35">
      <c r="A21" s="119">
        <v>11</v>
      </c>
      <c r="B21" s="8" t="s">
        <v>558</v>
      </c>
      <c r="C21" s="337">
        <f t="shared" si="1"/>
        <v>0</v>
      </c>
      <c r="D21" s="338">
        <f t="shared" si="2"/>
        <v>0</v>
      </c>
      <c r="E21" s="339">
        <f t="shared" si="3"/>
        <v>0</v>
      </c>
      <c r="F21" s="340">
        <f t="shared" ref="F21:Q21" si="7">SUM(F19:F20)</f>
        <v>0</v>
      </c>
      <c r="G21" s="341">
        <f t="shared" si="7"/>
        <v>0</v>
      </c>
      <c r="H21" s="342">
        <f t="shared" si="7"/>
        <v>0</v>
      </c>
      <c r="I21" s="340">
        <f t="shared" si="7"/>
        <v>0</v>
      </c>
      <c r="J21" s="341">
        <f t="shared" si="7"/>
        <v>0</v>
      </c>
      <c r="K21" s="342">
        <f t="shared" si="7"/>
        <v>0</v>
      </c>
      <c r="L21" s="340">
        <f t="shared" si="7"/>
        <v>0</v>
      </c>
      <c r="M21" s="341">
        <f t="shared" si="7"/>
        <v>0</v>
      </c>
      <c r="N21" s="342">
        <f t="shared" si="7"/>
        <v>0</v>
      </c>
      <c r="O21" s="340">
        <f t="shared" si="7"/>
        <v>0</v>
      </c>
      <c r="P21" s="341">
        <f t="shared" si="7"/>
        <v>0</v>
      </c>
      <c r="Q21" s="342">
        <f t="shared" si="7"/>
        <v>0</v>
      </c>
      <c r="R21" s="340">
        <f t="shared" ref="R21:AI21" si="8">SUM(R19:R20)</f>
        <v>0</v>
      </c>
      <c r="S21" s="341">
        <f t="shared" si="8"/>
        <v>0</v>
      </c>
      <c r="T21" s="342">
        <f t="shared" si="8"/>
        <v>0</v>
      </c>
      <c r="U21" s="340">
        <f t="shared" si="8"/>
        <v>0</v>
      </c>
      <c r="V21" s="341">
        <f t="shared" si="8"/>
        <v>0</v>
      </c>
      <c r="W21" s="342">
        <f t="shared" si="8"/>
        <v>0</v>
      </c>
      <c r="X21" s="340">
        <f t="shared" ref="X21:AC21" si="9">SUM(X19:X20)</f>
        <v>0</v>
      </c>
      <c r="Y21" s="341">
        <f t="shared" si="9"/>
        <v>0</v>
      </c>
      <c r="Z21" s="342">
        <f t="shared" si="9"/>
        <v>0</v>
      </c>
      <c r="AA21" s="340">
        <f t="shared" si="9"/>
        <v>0</v>
      </c>
      <c r="AB21" s="341">
        <f t="shared" si="9"/>
        <v>0</v>
      </c>
      <c r="AC21" s="342">
        <f t="shared" si="9"/>
        <v>0</v>
      </c>
      <c r="AD21" s="340">
        <f>SUM(AD19:AD20)</f>
        <v>0</v>
      </c>
      <c r="AE21" s="341">
        <f>SUM(AE19:AE20)</f>
        <v>0</v>
      </c>
      <c r="AF21" s="342">
        <f>SUM(AF19:AF20)</f>
        <v>0</v>
      </c>
      <c r="AG21" s="340">
        <f t="shared" si="8"/>
        <v>0</v>
      </c>
      <c r="AH21" s="341">
        <f t="shared" si="8"/>
        <v>0</v>
      </c>
      <c r="AI21" s="342">
        <f t="shared" si="8"/>
        <v>0</v>
      </c>
    </row>
    <row r="22" spans="1:35">
      <c r="A22" s="155" t="s">
        <v>715</v>
      </c>
      <c r="B22" s="155"/>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332"/>
      <c r="AA22" s="331"/>
      <c r="AB22" s="331"/>
      <c r="AC22" s="332"/>
      <c r="AD22" s="331"/>
      <c r="AE22" s="331"/>
      <c r="AF22" s="333"/>
      <c r="AG22" s="331"/>
      <c r="AH22" s="331"/>
      <c r="AI22" s="333"/>
    </row>
    <row r="23" spans="1:35">
      <c r="A23" s="163">
        <v>12</v>
      </c>
      <c r="B23" s="1" t="s">
        <v>716</v>
      </c>
      <c r="C23" s="334">
        <f t="shared" ref="C23:E24" si="10">SUM(F23+I23+L23+O23+R23+U23+X23+AA23+AG23)</f>
        <v>0</v>
      </c>
      <c r="D23" s="335">
        <f t="shared" si="10"/>
        <v>0</v>
      </c>
      <c r="E23" s="336">
        <f t="shared" si="10"/>
        <v>0</v>
      </c>
      <c r="F23" s="320"/>
      <c r="G23" s="321"/>
      <c r="H23" s="322"/>
      <c r="I23" s="320"/>
      <c r="J23" s="321"/>
      <c r="K23" s="322"/>
      <c r="L23" s="320"/>
      <c r="M23" s="321"/>
      <c r="N23" s="322"/>
      <c r="O23" s="320"/>
      <c r="P23" s="321"/>
      <c r="Q23" s="322"/>
      <c r="R23" s="320"/>
      <c r="S23" s="321"/>
      <c r="T23" s="322"/>
      <c r="U23" s="320"/>
      <c r="V23" s="321"/>
      <c r="W23" s="322"/>
      <c r="X23" s="320"/>
      <c r="Y23" s="321"/>
      <c r="Z23" s="322"/>
      <c r="AA23" s="320"/>
      <c r="AB23" s="321"/>
      <c r="AC23" s="322"/>
      <c r="AD23" s="320"/>
      <c r="AE23" s="321"/>
      <c r="AF23" s="322"/>
      <c r="AG23" s="320"/>
      <c r="AH23" s="321"/>
      <c r="AI23" s="322"/>
    </row>
    <row r="24" spans="1:35">
      <c r="A24" s="163">
        <v>13</v>
      </c>
      <c r="B24" s="1" t="s">
        <v>600</v>
      </c>
      <c r="C24" s="334">
        <f t="shared" si="10"/>
        <v>0</v>
      </c>
      <c r="D24" s="335">
        <f t="shared" si="10"/>
        <v>0</v>
      </c>
      <c r="E24" s="336">
        <f t="shared" si="10"/>
        <v>0</v>
      </c>
      <c r="F24" s="320"/>
      <c r="G24" s="321"/>
      <c r="H24" s="322"/>
      <c r="I24" s="320"/>
      <c r="J24" s="321"/>
      <c r="K24" s="322"/>
      <c r="L24" s="320"/>
      <c r="M24" s="321"/>
      <c r="N24" s="322"/>
      <c r="O24" s="320"/>
      <c r="P24" s="321"/>
      <c r="Q24" s="322"/>
      <c r="R24" s="320"/>
      <c r="S24" s="321"/>
      <c r="T24" s="322"/>
      <c r="U24" s="320"/>
      <c r="V24" s="321"/>
      <c r="W24" s="322"/>
      <c r="X24" s="320"/>
      <c r="Y24" s="321"/>
      <c r="Z24" s="322"/>
      <c r="AA24" s="320"/>
      <c r="AB24" s="321"/>
      <c r="AC24" s="322"/>
      <c r="AD24" s="320"/>
      <c r="AE24" s="321"/>
      <c r="AF24" s="322"/>
      <c r="AG24" s="320"/>
      <c r="AH24" s="321"/>
      <c r="AI24" s="322"/>
    </row>
    <row r="25" spans="1:35">
      <c r="A25" s="155" t="s">
        <v>720</v>
      </c>
      <c r="B25" s="155"/>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2"/>
      <c r="AA25" s="331"/>
      <c r="AB25" s="331"/>
      <c r="AC25" s="332"/>
      <c r="AD25" s="331"/>
      <c r="AE25" s="331"/>
      <c r="AF25" s="333"/>
      <c r="AG25" s="331"/>
      <c r="AH25" s="331"/>
      <c r="AI25" s="333"/>
    </row>
    <row r="26" spans="1:35">
      <c r="A26" s="163">
        <v>14</v>
      </c>
      <c r="B26" s="1" t="s">
        <v>721</v>
      </c>
      <c r="C26" s="334">
        <f t="shared" ref="C26:E27" si="11">SUM(F26+I26+L26+O26+R26+U26+X26+AA26+AG26)</f>
        <v>0</v>
      </c>
      <c r="D26" s="335">
        <f t="shared" si="11"/>
        <v>0</v>
      </c>
      <c r="E26" s="336">
        <f t="shared" si="11"/>
        <v>0</v>
      </c>
      <c r="F26" s="320"/>
      <c r="G26" s="321"/>
      <c r="H26" s="322"/>
      <c r="I26" s="320"/>
      <c r="J26" s="321"/>
      <c r="K26" s="322"/>
      <c r="L26" s="320"/>
      <c r="M26" s="321"/>
      <c r="N26" s="322"/>
      <c r="O26" s="320"/>
      <c r="P26" s="321"/>
      <c r="Q26" s="322"/>
      <c r="R26" s="320"/>
      <c r="S26" s="321"/>
      <c r="T26" s="322"/>
      <c r="U26" s="320"/>
      <c r="V26" s="321"/>
      <c r="W26" s="322"/>
      <c r="X26" s="320"/>
      <c r="Y26" s="321"/>
      <c r="Z26" s="322"/>
      <c r="AA26" s="320"/>
      <c r="AB26" s="321"/>
      <c r="AC26" s="322"/>
      <c r="AD26" s="320"/>
      <c r="AE26" s="321"/>
      <c r="AF26" s="322"/>
      <c r="AG26" s="320"/>
      <c r="AH26" s="321"/>
      <c r="AI26" s="322"/>
    </row>
    <row r="27" spans="1:35">
      <c r="A27" s="163">
        <v>15</v>
      </c>
      <c r="B27" s="1" t="s">
        <v>722</v>
      </c>
      <c r="C27" s="334">
        <f t="shared" si="11"/>
        <v>0</v>
      </c>
      <c r="D27" s="335">
        <f t="shared" si="11"/>
        <v>0</v>
      </c>
      <c r="E27" s="336">
        <f t="shared" si="11"/>
        <v>0</v>
      </c>
      <c r="F27" s="320"/>
      <c r="G27" s="321"/>
      <c r="H27" s="322"/>
      <c r="I27" s="320"/>
      <c r="J27" s="321"/>
      <c r="K27" s="322"/>
      <c r="L27" s="320"/>
      <c r="M27" s="321"/>
      <c r="N27" s="322"/>
      <c r="O27" s="320"/>
      <c r="P27" s="321"/>
      <c r="Q27" s="322"/>
      <c r="R27" s="320"/>
      <c r="S27" s="321"/>
      <c r="T27" s="322"/>
      <c r="U27" s="320"/>
      <c r="V27" s="321"/>
      <c r="W27" s="322"/>
      <c r="X27" s="320"/>
      <c r="Y27" s="321"/>
      <c r="Z27" s="322"/>
      <c r="AA27" s="320"/>
      <c r="AB27" s="321"/>
      <c r="AC27" s="322"/>
      <c r="AD27" s="320"/>
      <c r="AE27" s="321"/>
      <c r="AF27" s="322"/>
      <c r="AG27" s="320"/>
      <c r="AH27" s="321"/>
      <c r="AI27" s="322"/>
    </row>
    <row r="28" spans="1:35">
      <c r="A28" s="155" t="s">
        <v>729</v>
      </c>
      <c r="B28" s="155"/>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2"/>
      <c r="AA28" s="331"/>
      <c r="AB28" s="331"/>
      <c r="AC28" s="332"/>
      <c r="AD28" s="331"/>
      <c r="AE28" s="331"/>
      <c r="AF28" s="333"/>
      <c r="AG28" s="331"/>
      <c r="AH28" s="331"/>
      <c r="AI28" s="333"/>
    </row>
    <row r="29" spans="1:35">
      <c r="A29" s="163">
        <v>16</v>
      </c>
      <c r="B29" s="1" t="s">
        <v>711</v>
      </c>
      <c r="C29" s="334">
        <f t="shared" ref="C29:E31" si="12">SUM(F29+I29+L29+O29+R29+U29+X29+AA29+AG29)</f>
        <v>0</v>
      </c>
      <c r="D29" s="335">
        <f t="shared" si="12"/>
        <v>0</v>
      </c>
      <c r="E29" s="336">
        <f t="shared" si="12"/>
        <v>0</v>
      </c>
      <c r="F29" s="320"/>
      <c r="G29" s="321"/>
      <c r="H29" s="322"/>
      <c r="I29" s="320"/>
      <c r="J29" s="321"/>
      <c r="K29" s="322"/>
      <c r="L29" s="320"/>
      <c r="M29" s="321"/>
      <c r="N29" s="322"/>
      <c r="O29" s="320"/>
      <c r="P29" s="321"/>
      <c r="Q29" s="322"/>
      <c r="R29" s="320"/>
      <c r="S29" s="321"/>
      <c r="T29" s="322"/>
      <c r="U29" s="320"/>
      <c r="V29" s="321"/>
      <c r="W29" s="322"/>
      <c r="X29" s="320"/>
      <c r="Y29" s="321"/>
      <c r="Z29" s="322"/>
      <c r="AA29" s="320"/>
      <c r="AB29" s="321"/>
      <c r="AC29" s="322"/>
      <c r="AD29" s="320"/>
      <c r="AE29" s="321"/>
      <c r="AF29" s="322"/>
      <c r="AG29" s="320"/>
      <c r="AH29" s="321"/>
      <c r="AI29" s="322"/>
    </row>
    <row r="30" spans="1:35">
      <c r="A30" s="163">
        <v>17</v>
      </c>
      <c r="B30" s="1" t="s">
        <v>712</v>
      </c>
      <c r="C30" s="334">
        <f t="shared" si="12"/>
        <v>0</v>
      </c>
      <c r="D30" s="335">
        <f t="shared" si="12"/>
        <v>0</v>
      </c>
      <c r="E30" s="336">
        <f t="shared" si="12"/>
        <v>0</v>
      </c>
      <c r="F30" s="320"/>
      <c r="G30" s="321"/>
      <c r="H30" s="322"/>
      <c r="I30" s="320"/>
      <c r="J30" s="321"/>
      <c r="K30" s="322"/>
      <c r="L30" s="320"/>
      <c r="M30" s="321"/>
      <c r="N30" s="322"/>
      <c r="O30" s="320"/>
      <c r="P30" s="321"/>
      <c r="Q30" s="322"/>
      <c r="R30" s="320"/>
      <c r="S30" s="321"/>
      <c r="T30" s="322"/>
      <c r="U30" s="320"/>
      <c r="V30" s="321"/>
      <c r="W30" s="322"/>
      <c r="X30" s="320"/>
      <c r="Y30" s="321"/>
      <c r="Z30" s="322"/>
      <c r="AA30" s="320"/>
      <c r="AB30" s="321"/>
      <c r="AC30" s="322"/>
      <c r="AD30" s="320"/>
      <c r="AE30" s="321"/>
      <c r="AF30" s="322"/>
      <c r="AG30" s="320"/>
      <c r="AH30" s="321"/>
      <c r="AI30" s="322"/>
    </row>
    <row r="31" spans="1:35">
      <c r="A31" s="119">
        <v>18</v>
      </c>
      <c r="B31" s="8" t="s">
        <v>559</v>
      </c>
      <c r="C31" s="337">
        <f t="shared" si="12"/>
        <v>0</v>
      </c>
      <c r="D31" s="338">
        <f t="shared" si="12"/>
        <v>0</v>
      </c>
      <c r="E31" s="339">
        <f t="shared" si="12"/>
        <v>0</v>
      </c>
      <c r="F31" s="340">
        <f t="shared" ref="F31:AI31" si="13">SUM(F29:F30)</f>
        <v>0</v>
      </c>
      <c r="G31" s="341">
        <f t="shared" si="13"/>
        <v>0</v>
      </c>
      <c r="H31" s="342">
        <f t="shared" si="13"/>
        <v>0</v>
      </c>
      <c r="I31" s="340">
        <f t="shared" si="13"/>
        <v>0</v>
      </c>
      <c r="J31" s="341">
        <f t="shared" si="13"/>
        <v>0</v>
      </c>
      <c r="K31" s="342">
        <f t="shared" si="13"/>
        <v>0</v>
      </c>
      <c r="L31" s="340">
        <f t="shared" si="13"/>
        <v>0</v>
      </c>
      <c r="M31" s="341">
        <f t="shared" si="13"/>
        <v>0</v>
      </c>
      <c r="N31" s="342">
        <f t="shared" si="13"/>
        <v>0</v>
      </c>
      <c r="O31" s="340">
        <f t="shared" si="13"/>
        <v>0</v>
      </c>
      <c r="P31" s="341">
        <f t="shared" si="13"/>
        <v>0</v>
      </c>
      <c r="Q31" s="342">
        <f t="shared" si="13"/>
        <v>0</v>
      </c>
      <c r="R31" s="340">
        <f t="shared" si="13"/>
        <v>0</v>
      </c>
      <c r="S31" s="341">
        <f t="shared" si="13"/>
        <v>0</v>
      </c>
      <c r="T31" s="342">
        <f t="shared" si="13"/>
        <v>0</v>
      </c>
      <c r="U31" s="340">
        <f t="shared" si="13"/>
        <v>0</v>
      </c>
      <c r="V31" s="341">
        <f t="shared" si="13"/>
        <v>0</v>
      </c>
      <c r="W31" s="342">
        <f t="shared" si="13"/>
        <v>0</v>
      </c>
      <c r="X31" s="340">
        <f t="shared" ref="X31:AC31" si="14">SUM(X29:X30)</f>
        <v>0</v>
      </c>
      <c r="Y31" s="341">
        <f t="shared" si="14"/>
        <v>0</v>
      </c>
      <c r="Z31" s="342">
        <f t="shared" si="14"/>
        <v>0</v>
      </c>
      <c r="AA31" s="340">
        <f t="shared" si="14"/>
        <v>0</v>
      </c>
      <c r="AB31" s="341">
        <f t="shared" si="14"/>
        <v>0</v>
      </c>
      <c r="AC31" s="342">
        <f t="shared" si="14"/>
        <v>0</v>
      </c>
      <c r="AD31" s="340">
        <f>SUM(AD29:AD30)</f>
        <v>0</v>
      </c>
      <c r="AE31" s="341">
        <f>SUM(AE29:AE30)</f>
        <v>0</v>
      </c>
      <c r="AF31" s="342">
        <f>SUM(AF29:AF30)</f>
        <v>0</v>
      </c>
      <c r="AG31" s="340">
        <f t="shared" si="13"/>
        <v>0</v>
      </c>
      <c r="AH31" s="341">
        <f t="shared" si="13"/>
        <v>0</v>
      </c>
      <c r="AI31" s="342">
        <f t="shared" si="13"/>
        <v>0</v>
      </c>
    </row>
    <row r="32" spans="1:35">
      <c r="A32" s="155" t="s">
        <v>730</v>
      </c>
      <c r="B32" s="155"/>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2"/>
      <c r="AA32" s="331"/>
      <c r="AB32" s="331"/>
      <c r="AC32" s="332"/>
      <c r="AD32" s="331"/>
      <c r="AE32" s="331"/>
      <c r="AF32" s="333"/>
      <c r="AG32" s="331"/>
      <c r="AH32" s="331"/>
      <c r="AI32" s="333"/>
    </row>
    <row r="33" spans="1:35">
      <c r="A33" s="163">
        <v>19</v>
      </c>
      <c r="B33" s="1" t="s">
        <v>713</v>
      </c>
      <c r="C33" s="334">
        <f t="shared" ref="C33:E35" si="15">SUM(F33+I33+L33+O33+R33+U33+X33+AA33+AG33)</f>
        <v>0</v>
      </c>
      <c r="D33" s="335">
        <f t="shared" si="15"/>
        <v>0</v>
      </c>
      <c r="E33" s="336">
        <f t="shared" si="15"/>
        <v>0</v>
      </c>
      <c r="F33" s="320"/>
      <c r="G33" s="321"/>
      <c r="H33" s="322"/>
      <c r="I33" s="320"/>
      <c r="J33" s="321"/>
      <c r="K33" s="322"/>
      <c r="L33" s="320"/>
      <c r="M33" s="321"/>
      <c r="N33" s="322"/>
      <c r="O33" s="320"/>
      <c r="P33" s="321"/>
      <c r="Q33" s="322"/>
      <c r="R33" s="320"/>
      <c r="S33" s="321"/>
      <c r="T33" s="322"/>
      <c r="U33" s="320"/>
      <c r="V33" s="321"/>
      <c r="W33" s="322"/>
      <c r="X33" s="320"/>
      <c r="Y33" s="321"/>
      <c r="Z33" s="322"/>
      <c r="AA33" s="320"/>
      <c r="AB33" s="321"/>
      <c r="AC33" s="322"/>
      <c r="AD33" s="320"/>
      <c r="AE33" s="321"/>
      <c r="AF33" s="322"/>
      <c r="AG33" s="320"/>
      <c r="AH33" s="321"/>
      <c r="AI33" s="322"/>
    </row>
    <row r="34" spans="1:35">
      <c r="A34" s="163">
        <v>20</v>
      </c>
      <c r="B34" s="1" t="s">
        <v>714</v>
      </c>
      <c r="C34" s="334">
        <f t="shared" si="15"/>
        <v>0</v>
      </c>
      <c r="D34" s="335">
        <f t="shared" si="15"/>
        <v>0</v>
      </c>
      <c r="E34" s="336">
        <f t="shared" si="15"/>
        <v>0</v>
      </c>
      <c r="F34" s="320"/>
      <c r="G34" s="321"/>
      <c r="H34" s="322"/>
      <c r="I34" s="320"/>
      <c r="J34" s="321"/>
      <c r="K34" s="321"/>
      <c r="L34" s="320"/>
      <c r="M34" s="321"/>
      <c r="N34" s="322"/>
      <c r="O34" s="320"/>
      <c r="P34" s="321"/>
      <c r="Q34" s="322"/>
      <c r="R34" s="320"/>
      <c r="S34" s="321"/>
      <c r="T34" s="322"/>
      <c r="U34" s="320"/>
      <c r="V34" s="321"/>
      <c r="W34" s="322"/>
      <c r="X34" s="320"/>
      <c r="Y34" s="321"/>
      <c r="Z34" s="322"/>
      <c r="AA34" s="320"/>
      <c r="AB34" s="321"/>
      <c r="AC34" s="322"/>
      <c r="AD34" s="320"/>
      <c r="AE34" s="321"/>
      <c r="AF34" s="322"/>
      <c r="AG34" s="320"/>
      <c r="AH34" s="321"/>
      <c r="AI34" s="322"/>
    </row>
    <row r="35" spans="1:35" ht="16" thickBot="1">
      <c r="A35" s="119">
        <v>21</v>
      </c>
      <c r="B35" s="8" t="s">
        <v>560</v>
      </c>
      <c r="C35" s="343">
        <f t="shared" si="15"/>
        <v>0</v>
      </c>
      <c r="D35" s="344">
        <f t="shared" si="15"/>
        <v>0</v>
      </c>
      <c r="E35" s="345">
        <f t="shared" si="15"/>
        <v>0</v>
      </c>
      <c r="F35" s="346">
        <f t="shared" ref="F35:Q35" si="16">SUM(F33:F34)</f>
        <v>0</v>
      </c>
      <c r="G35" s="347">
        <f t="shared" si="16"/>
        <v>0</v>
      </c>
      <c r="H35" s="348">
        <f t="shared" si="16"/>
        <v>0</v>
      </c>
      <c r="I35" s="346">
        <f t="shared" si="16"/>
        <v>0</v>
      </c>
      <c r="J35" s="347">
        <f t="shared" si="16"/>
        <v>0</v>
      </c>
      <c r="K35" s="348">
        <f t="shared" si="16"/>
        <v>0</v>
      </c>
      <c r="L35" s="346">
        <f t="shared" si="16"/>
        <v>0</v>
      </c>
      <c r="M35" s="347">
        <f t="shared" si="16"/>
        <v>0</v>
      </c>
      <c r="N35" s="348">
        <f t="shared" si="16"/>
        <v>0</v>
      </c>
      <c r="O35" s="346">
        <f t="shared" si="16"/>
        <v>0</v>
      </c>
      <c r="P35" s="347">
        <f t="shared" si="16"/>
        <v>0</v>
      </c>
      <c r="Q35" s="348">
        <f t="shared" si="16"/>
        <v>0</v>
      </c>
      <c r="R35" s="346">
        <f t="shared" ref="R35:AI35" si="17">SUM(R33:R34)</f>
        <v>0</v>
      </c>
      <c r="S35" s="347">
        <f t="shared" si="17"/>
        <v>0</v>
      </c>
      <c r="T35" s="348">
        <f t="shared" si="17"/>
        <v>0</v>
      </c>
      <c r="U35" s="346">
        <f t="shared" si="17"/>
        <v>0</v>
      </c>
      <c r="V35" s="347">
        <f t="shared" si="17"/>
        <v>0</v>
      </c>
      <c r="W35" s="348">
        <f t="shared" si="17"/>
        <v>0</v>
      </c>
      <c r="X35" s="346">
        <f t="shared" ref="X35:AC35" si="18">SUM(X33:X34)</f>
        <v>0</v>
      </c>
      <c r="Y35" s="347">
        <f t="shared" si="18"/>
        <v>0</v>
      </c>
      <c r="Z35" s="348">
        <f t="shared" si="18"/>
        <v>0</v>
      </c>
      <c r="AA35" s="346">
        <f t="shared" si="18"/>
        <v>0</v>
      </c>
      <c r="AB35" s="347">
        <f t="shared" si="18"/>
        <v>0</v>
      </c>
      <c r="AC35" s="348">
        <f t="shared" si="18"/>
        <v>0</v>
      </c>
      <c r="AD35" s="346">
        <f>SUM(AD33:AD34)</f>
        <v>0</v>
      </c>
      <c r="AE35" s="347">
        <f>SUM(AE33:AE34)</f>
        <v>0</v>
      </c>
      <c r="AF35" s="348">
        <f>SUM(AF33:AF34)</f>
        <v>0</v>
      </c>
      <c r="AG35" s="346">
        <f t="shared" si="17"/>
        <v>0</v>
      </c>
      <c r="AH35" s="347">
        <f t="shared" si="17"/>
        <v>0</v>
      </c>
      <c r="AI35" s="348">
        <f t="shared" si="17"/>
        <v>0</v>
      </c>
    </row>
  </sheetData>
  <sheetProtection algorithmName="SHA-512" hashValue="hzQ3oh/TO7AndTPOuKm2TcYzBbGsWuZZzlYbS8Y4SELG67EQqGNhAo2cVyaxkWWbtood7LKPClPszaoXs/m4Vw==" saltValue="3JqbmSO3xYK9hT7G0WYJN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10" manualBreakCount="10">
    <brk id="5" max="1048575" man="1"/>
    <brk id="8" max="1048575" man="1"/>
    <brk id="11" max="1048575" man="1"/>
    <brk id="14" max="1048575" man="1"/>
    <brk id="17" max="1048575" man="1"/>
    <brk id="20" max="1048575" man="1"/>
    <brk id="23" max="1048575" man="1"/>
    <brk id="26" max="1048575" man="1"/>
    <brk id="29" max="1048575" man="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66"/>
  <sheetViews>
    <sheetView zoomScale="75" workbookViewId="0">
      <pane xSplit="3" ySplit="7" topLeftCell="D17" activePane="bottomRight" state="frozen"/>
      <selection activeCell="J41" sqref="J41"/>
      <selection pane="topRight" activeCell="J41" sqref="J41"/>
      <selection pane="bottomLeft" activeCell="J41" sqref="J41"/>
      <selection pane="bottomRight" activeCell="J41" sqref="J41"/>
    </sheetView>
  </sheetViews>
  <sheetFormatPr defaultColWidth="9.1796875" defaultRowHeight="15.5"/>
  <cols>
    <col min="1" max="1" width="4.1796875" style="3" customWidth="1"/>
    <col min="2" max="2" width="55.453125" style="1" customWidth="1"/>
    <col min="3" max="3" width="17.81640625" style="1" customWidth="1"/>
    <col min="4" max="6" width="23.453125" style="304" customWidth="1"/>
    <col min="7" max="8" width="23.453125" style="1" customWidth="1"/>
    <col min="9" max="10" width="23.453125" style="304" customWidth="1"/>
    <col min="11" max="23" width="23.453125" style="1" customWidth="1"/>
    <col min="24" max="16384" width="9.1796875" style="1"/>
  </cols>
  <sheetData>
    <row r="1" spans="1:23">
      <c r="A1" s="8" t="s">
        <v>421</v>
      </c>
      <c r="D1" s="87"/>
      <c r="E1" s="1"/>
      <c r="F1" s="1"/>
      <c r="H1" s="302"/>
      <c r="I1" s="1"/>
      <c r="J1" s="1"/>
      <c r="M1" s="302"/>
    </row>
    <row r="2" spans="1:23">
      <c r="A2" s="4" t="s">
        <v>205</v>
      </c>
      <c r="B2" s="5"/>
      <c r="C2" s="303"/>
      <c r="D2" s="349"/>
      <c r="G2" s="303"/>
      <c r="I2" s="303"/>
      <c r="J2" s="303"/>
      <c r="K2" s="303"/>
    </row>
    <row r="3" spans="1:23">
      <c r="A3" s="5" t="str">
        <f>"FY "&amp;'A(a)'!$D$27</f>
        <v>FY 2023-2024</v>
      </c>
      <c r="B3" s="180"/>
      <c r="C3" s="180"/>
      <c r="D3" s="350" t="s">
        <v>561</v>
      </c>
      <c r="E3" s="351"/>
      <c r="F3" s="351"/>
      <c r="G3" s="180"/>
      <c r="H3" s="180"/>
      <c r="I3" s="180"/>
      <c r="J3" s="180"/>
      <c r="K3" s="180"/>
      <c r="L3" s="180"/>
    </row>
    <row r="4" spans="1:23">
      <c r="A4" s="5" t="str">
        <f>"Submittal Date: "&amp;'A(a)'!$D$28&amp;"      Operator: "&amp;'A(a)'!$D$8</f>
        <v xml:space="preserve">Submittal Date:       Operator: </v>
      </c>
      <c r="B4" s="311"/>
      <c r="C4" s="311"/>
      <c r="D4" s="352" t="s">
        <v>562</v>
      </c>
      <c r="E4" s="353" t="s">
        <v>562</v>
      </c>
      <c r="F4" s="353" t="s">
        <v>562</v>
      </c>
      <c r="G4" s="353" t="s">
        <v>562</v>
      </c>
      <c r="H4" s="353" t="s">
        <v>562</v>
      </c>
      <c r="I4" s="353" t="s">
        <v>562</v>
      </c>
      <c r="J4" s="353" t="s">
        <v>562</v>
      </c>
      <c r="K4" s="353" t="s">
        <v>562</v>
      </c>
      <c r="L4" s="353" t="s">
        <v>562</v>
      </c>
      <c r="M4" s="353" t="s">
        <v>562</v>
      </c>
      <c r="N4" s="353" t="s">
        <v>562</v>
      </c>
      <c r="O4" s="353" t="s">
        <v>562</v>
      </c>
      <c r="P4" s="353" t="s">
        <v>562</v>
      </c>
      <c r="Q4" s="353" t="s">
        <v>562</v>
      </c>
      <c r="R4" s="353" t="s">
        <v>562</v>
      </c>
      <c r="S4" s="353" t="s">
        <v>562</v>
      </c>
      <c r="T4" s="353" t="s">
        <v>562</v>
      </c>
      <c r="U4" s="353" t="s">
        <v>562</v>
      </c>
      <c r="V4" s="353" t="s">
        <v>562</v>
      </c>
      <c r="W4" s="353" t="s">
        <v>562</v>
      </c>
    </row>
    <row r="5" spans="1:23">
      <c r="A5" s="354" t="s">
        <v>563</v>
      </c>
      <c r="B5" s="355"/>
      <c r="C5" s="356"/>
      <c r="D5" s="357">
        <v>1</v>
      </c>
      <c r="E5" s="358">
        <v>2</v>
      </c>
      <c r="F5" s="358">
        <v>3</v>
      </c>
      <c r="G5" s="358">
        <v>4</v>
      </c>
      <c r="H5" s="358">
        <v>5</v>
      </c>
      <c r="I5" s="358">
        <v>6</v>
      </c>
      <c r="J5" s="358">
        <v>7</v>
      </c>
      <c r="K5" s="358">
        <v>8</v>
      </c>
      <c r="L5" s="358">
        <v>9</v>
      </c>
      <c r="M5" s="358">
        <v>10</v>
      </c>
      <c r="N5" s="358">
        <v>11</v>
      </c>
      <c r="O5" s="358">
        <v>12</v>
      </c>
      <c r="P5" s="358">
        <v>13</v>
      </c>
      <c r="Q5" s="358">
        <v>14</v>
      </c>
      <c r="R5" s="358">
        <v>15</v>
      </c>
      <c r="S5" s="358">
        <v>16</v>
      </c>
      <c r="T5" s="358">
        <v>17</v>
      </c>
      <c r="U5" s="358">
        <v>18</v>
      </c>
      <c r="V5" s="358">
        <v>19</v>
      </c>
      <c r="W5" s="358">
        <v>20</v>
      </c>
    </row>
    <row r="6" spans="1:23">
      <c r="A6" s="359" t="s">
        <v>564</v>
      </c>
      <c r="B6" s="360"/>
      <c r="C6" s="241" t="s">
        <v>565</v>
      </c>
      <c r="D6" s="361" t="s">
        <v>566</v>
      </c>
      <c r="E6" s="361" t="s">
        <v>566</v>
      </c>
      <c r="F6" s="361" t="s">
        <v>566</v>
      </c>
      <c r="G6" s="361" t="s">
        <v>566</v>
      </c>
      <c r="H6" s="361" t="s">
        <v>566</v>
      </c>
      <c r="I6" s="361" t="s">
        <v>566</v>
      </c>
      <c r="J6" s="361" t="s">
        <v>566</v>
      </c>
      <c r="K6" s="361" t="s">
        <v>566</v>
      </c>
      <c r="L6" s="361" t="s">
        <v>566</v>
      </c>
      <c r="M6" s="361" t="s">
        <v>566</v>
      </c>
      <c r="N6" s="361" t="s">
        <v>552</v>
      </c>
      <c r="O6" s="361" t="s">
        <v>552</v>
      </c>
      <c r="P6" s="361" t="s">
        <v>552</v>
      </c>
      <c r="Q6" s="361" t="s">
        <v>552</v>
      </c>
      <c r="R6" s="361" t="s">
        <v>552</v>
      </c>
      <c r="S6" s="361" t="s">
        <v>552</v>
      </c>
      <c r="T6" s="361" t="s">
        <v>552</v>
      </c>
      <c r="U6" s="361" t="s">
        <v>552</v>
      </c>
      <c r="V6" s="361" t="s">
        <v>552</v>
      </c>
      <c r="W6" s="361" t="s">
        <v>566</v>
      </c>
    </row>
    <row r="7" spans="1:23">
      <c r="A7" s="362"/>
      <c r="B7" s="363" t="s">
        <v>567</v>
      </c>
      <c r="C7" s="364" t="str">
        <f>A3</f>
        <v>FY 2023-2024</v>
      </c>
      <c r="D7" s="361" t="str">
        <f t="shared" ref="D7:W7" si="0">$C$7</f>
        <v>FY 2023-2024</v>
      </c>
      <c r="E7" s="361" t="str">
        <f t="shared" si="0"/>
        <v>FY 2023-2024</v>
      </c>
      <c r="F7" s="361" t="str">
        <f t="shared" si="0"/>
        <v>FY 2023-2024</v>
      </c>
      <c r="G7" s="361" t="str">
        <f t="shared" si="0"/>
        <v>FY 2023-2024</v>
      </c>
      <c r="H7" s="361" t="str">
        <f t="shared" si="0"/>
        <v>FY 2023-2024</v>
      </c>
      <c r="I7" s="361" t="str">
        <f t="shared" si="0"/>
        <v>FY 2023-2024</v>
      </c>
      <c r="J7" s="361" t="str">
        <f t="shared" si="0"/>
        <v>FY 2023-2024</v>
      </c>
      <c r="K7" s="361" t="str">
        <f t="shared" si="0"/>
        <v>FY 2023-2024</v>
      </c>
      <c r="L7" s="361" t="str">
        <f t="shared" si="0"/>
        <v>FY 2023-2024</v>
      </c>
      <c r="M7" s="361" t="str">
        <f t="shared" si="0"/>
        <v>FY 2023-2024</v>
      </c>
      <c r="N7" s="361" t="str">
        <f t="shared" si="0"/>
        <v>FY 2023-2024</v>
      </c>
      <c r="O7" s="361" t="str">
        <f t="shared" si="0"/>
        <v>FY 2023-2024</v>
      </c>
      <c r="P7" s="361" t="str">
        <f t="shared" si="0"/>
        <v>FY 2023-2024</v>
      </c>
      <c r="Q7" s="361" t="str">
        <f t="shared" si="0"/>
        <v>FY 2023-2024</v>
      </c>
      <c r="R7" s="361" t="str">
        <f t="shared" si="0"/>
        <v>FY 2023-2024</v>
      </c>
      <c r="S7" s="361" t="str">
        <f t="shared" si="0"/>
        <v>FY 2023-2024</v>
      </c>
      <c r="T7" s="361" t="str">
        <f t="shared" si="0"/>
        <v>FY 2023-2024</v>
      </c>
      <c r="U7" s="361" t="str">
        <f t="shared" si="0"/>
        <v>FY 2023-2024</v>
      </c>
      <c r="V7" s="361" t="str">
        <f t="shared" si="0"/>
        <v>FY 2023-2024</v>
      </c>
      <c r="W7" s="361" t="str">
        <f t="shared" si="0"/>
        <v>FY 2023-2024</v>
      </c>
    </row>
    <row r="8" spans="1:23">
      <c r="A8" s="365">
        <v>1</v>
      </c>
      <c r="B8" s="366" t="s">
        <v>77</v>
      </c>
      <c r="C8" s="367"/>
      <c r="D8" s="368"/>
      <c r="E8" s="368"/>
      <c r="F8" s="368"/>
      <c r="G8" s="368"/>
      <c r="H8" s="368"/>
      <c r="I8" s="368"/>
      <c r="J8" s="368"/>
      <c r="K8" s="368"/>
      <c r="L8" s="368"/>
      <c r="M8" s="368"/>
      <c r="N8" s="368"/>
      <c r="O8" s="368"/>
      <c r="P8" s="368"/>
      <c r="Q8" s="368"/>
      <c r="R8" s="368"/>
      <c r="S8" s="368"/>
      <c r="T8" s="368"/>
      <c r="U8" s="368"/>
      <c r="V8" s="368"/>
      <c r="W8" s="368"/>
    </row>
    <row r="9" spans="1:23" ht="17.25" customHeight="1">
      <c r="A9" s="369">
        <v>2</v>
      </c>
      <c r="B9" s="23" t="s">
        <v>568</v>
      </c>
      <c r="C9" s="162">
        <f>SUM(D9:W9)</f>
        <v>0</v>
      </c>
      <c r="D9" s="370"/>
      <c r="E9" s="563"/>
      <c r="F9" s="370"/>
      <c r="G9" s="370"/>
      <c r="H9" s="370"/>
      <c r="I9" s="370"/>
      <c r="J9" s="370"/>
      <c r="K9" s="370"/>
      <c r="L9" s="370"/>
      <c r="M9" s="370"/>
      <c r="N9" s="370"/>
      <c r="O9" s="370"/>
      <c r="P9" s="370"/>
      <c r="Q9" s="370"/>
      <c r="R9" s="370"/>
      <c r="S9" s="370"/>
      <c r="T9" s="370"/>
      <c r="U9" s="370"/>
      <c r="V9" s="370"/>
      <c r="W9" s="370"/>
    </row>
    <row r="10" spans="1:23">
      <c r="A10" s="280" t="s">
        <v>423</v>
      </c>
      <c r="B10" s="281"/>
      <c r="C10" s="371"/>
      <c r="D10" s="374"/>
      <c r="E10" s="372"/>
      <c r="F10" s="372"/>
      <c r="G10" s="372"/>
      <c r="H10" s="372"/>
      <c r="I10" s="372"/>
      <c r="J10" s="372"/>
      <c r="K10" s="372"/>
      <c r="L10" s="372"/>
      <c r="M10" s="372"/>
      <c r="N10" s="372"/>
      <c r="O10" s="372"/>
      <c r="P10" s="372"/>
      <c r="Q10" s="372"/>
      <c r="R10" s="372"/>
      <c r="S10" s="372"/>
      <c r="T10" s="372"/>
      <c r="U10" s="372"/>
      <c r="V10" s="372"/>
      <c r="W10" s="372"/>
    </row>
    <row r="11" spans="1:23">
      <c r="A11" s="369"/>
      <c r="B11" s="155" t="s">
        <v>422</v>
      </c>
      <c r="C11" s="373"/>
      <c r="D11" s="374"/>
      <c r="E11" s="374"/>
      <c r="F11" s="374"/>
      <c r="G11" s="374"/>
      <c r="H11" s="374"/>
      <c r="I11" s="374"/>
      <c r="J11" s="374"/>
      <c r="K11" s="374"/>
      <c r="L11" s="374"/>
      <c r="M11" s="374"/>
      <c r="N11" s="374"/>
      <c r="O11" s="374"/>
      <c r="P11" s="374"/>
      <c r="Q11" s="374"/>
      <c r="R11" s="374"/>
      <c r="S11" s="374"/>
      <c r="T11" s="374"/>
      <c r="U11" s="374"/>
      <c r="V11" s="374"/>
      <c r="W11" s="374"/>
    </row>
    <row r="12" spans="1:23">
      <c r="A12" s="369">
        <v>3</v>
      </c>
      <c r="B12" s="375" t="s">
        <v>569</v>
      </c>
      <c r="C12" s="376">
        <f t="shared" ref="C12:C25" si="1">SUM(D12:W12)</f>
        <v>0</v>
      </c>
      <c r="D12" s="377"/>
      <c r="E12" s="377"/>
      <c r="F12" s="377"/>
      <c r="G12" s="377"/>
      <c r="H12" s="377"/>
      <c r="I12" s="377"/>
      <c r="J12" s="377"/>
      <c r="K12" s="377"/>
      <c r="L12" s="377"/>
      <c r="M12" s="377"/>
      <c r="N12" s="377"/>
      <c r="O12" s="377"/>
      <c r="P12" s="377"/>
      <c r="Q12" s="377"/>
      <c r="R12" s="377"/>
      <c r="S12" s="377"/>
      <c r="T12" s="377"/>
      <c r="U12" s="377"/>
      <c r="V12" s="377"/>
      <c r="W12" s="377"/>
    </row>
    <row r="13" spans="1:23">
      <c r="A13" s="369">
        <v>4</v>
      </c>
      <c r="B13" s="378" t="s">
        <v>513</v>
      </c>
      <c r="C13" s="379">
        <f t="shared" si="1"/>
        <v>0</v>
      </c>
      <c r="D13" s="159"/>
      <c r="E13" s="159"/>
      <c r="F13" s="159"/>
      <c r="G13" s="159"/>
      <c r="H13" s="159"/>
      <c r="I13" s="159"/>
      <c r="J13" s="159"/>
      <c r="K13" s="159"/>
      <c r="L13" s="159"/>
      <c r="M13" s="159"/>
      <c r="N13" s="159"/>
      <c r="O13" s="159"/>
      <c r="P13" s="159"/>
      <c r="Q13" s="159"/>
      <c r="R13" s="159"/>
      <c r="S13" s="159"/>
      <c r="T13" s="159"/>
      <c r="U13" s="159"/>
      <c r="V13" s="159"/>
      <c r="W13" s="159"/>
    </row>
    <row r="14" spans="1:23">
      <c r="A14" s="369">
        <v>5</v>
      </c>
      <c r="B14" s="378" t="s">
        <v>570</v>
      </c>
      <c r="C14" s="379">
        <f t="shared" si="1"/>
        <v>0</v>
      </c>
      <c r="D14" s="159"/>
      <c r="E14" s="159"/>
      <c r="F14" s="159"/>
      <c r="G14" s="159"/>
      <c r="H14" s="159"/>
      <c r="I14" s="159"/>
      <c r="J14" s="159"/>
      <c r="K14" s="159"/>
      <c r="L14" s="159"/>
      <c r="M14" s="159"/>
      <c r="N14" s="159"/>
      <c r="O14" s="159"/>
      <c r="P14" s="159"/>
      <c r="Q14" s="159"/>
      <c r="R14" s="159"/>
      <c r="S14" s="159"/>
      <c r="T14" s="159"/>
      <c r="U14" s="159"/>
      <c r="V14" s="159"/>
      <c r="W14" s="159"/>
    </row>
    <row r="15" spans="1:23">
      <c r="A15" s="369">
        <v>6</v>
      </c>
      <c r="B15" s="378" t="s">
        <v>571</v>
      </c>
      <c r="C15" s="379">
        <f t="shared" si="1"/>
        <v>0</v>
      </c>
      <c r="D15" s="159"/>
      <c r="E15" s="159"/>
      <c r="F15" s="159"/>
      <c r="G15" s="159"/>
      <c r="H15" s="159"/>
      <c r="I15" s="159"/>
      <c r="J15" s="159"/>
      <c r="K15" s="159"/>
      <c r="L15" s="159"/>
      <c r="M15" s="159"/>
      <c r="N15" s="159"/>
      <c r="O15" s="159"/>
      <c r="P15" s="159"/>
      <c r="Q15" s="159"/>
      <c r="R15" s="159"/>
      <c r="S15" s="159"/>
      <c r="T15" s="159"/>
      <c r="U15" s="159"/>
      <c r="V15" s="159"/>
      <c r="W15" s="159"/>
    </row>
    <row r="16" spans="1:23">
      <c r="A16" s="369">
        <v>7</v>
      </c>
      <c r="B16" s="378" t="s">
        <v>572</v>
      </c>
      <c r="C16" s="379">
        <f t="shared" si="1"/>
        <v>0</v>
      </c>
      <c r="D16" s="159"/>
      <c r="E16" s="159"/>
      <c r="F16" s="159"/>
      <c r="G16" s="159"/>
      <c r="H16" s="159"/>
      <c r="I16" s="159"/>
      <c r="J16" s="159"/>
      <c r="K16" s="159"/>
      <c r="L16" s="159"/>
      <c r="M16" s="159"/>
      <c r="N16" s="159"/>
      <c r="O16" s="159"/>
      <c r="P16" s="159"/>
      <c r="Q16" s="159"/>
      <c r="R16" s="159"/>
      <c r="S16" s="159"/>
      <c r="T16" s="159"/>
      <c r="U16" s="159"/>
      <c r="V16" s="159"/>
      <c r="W16" s="159"/>
    </row>
    <row r="17" spans="1:23">
      <c r="A17" s="369">
        <v>8</v>
      </c>
      <c r="B17" s="378" t="s">
        <v>573</v>
      </c>
      <c r="C17" s="379">
        <f t="shared" si="1"/>
        <v>0</v>
      </c>
      <c r="D17" s="159"/>
      <c r="E17" s="159"/>
      <c r="F17" s="159"/>
      <c r="G17" s="159"/>
      <c r="H17" s="159"/>
      <c r="I17" s="159"/>
      <c r="J17" s="159"/>
      <c r="K17" s="159"/>
      <c r="L17" s="159"/>
      <c r="M17" s="159"/>
      <c r="N17" s="159"/>
      <c r="O17" s="159"/>
      <c r="P17" s="159"/>
      <c r="Q17" s="159"/>
      <c r="R17" s="159"/>
      <c r="S17" s="159"/>
      <c r="T17" s="159"/>
      <c r="U17" s="159"/>
      <c r="V17" s="159"/>
      <c r="W17" s="159"/>
    </row>
    <row r="18" spans="1:23">
      <c r="A18" s="369">
        <v>9</v>
      </c>
      <c r="B18" s="378" t="s">
        <v>574</v>
      </c>
      <c r="C18" s="379">
        <f t="shared" si="1"/>
        <v>0</v>
      </c>
      <c r="D18" s="159"/>
      <c r="E18" s="159"/>
      <c r="F18" s="159"/>
      <c r="G18" s="159"/>
      <c r="H18" s="159"/>
      <c r="I18" s="159"/>
      <c r="J18" s="159"/>
      <c r="K18" s="159"/>
      <c r="L18" s="159"/>
      <c r="M18" s="159"/>
      <c r="N18" s="159"/>
      <c r="O18" s="159"/>
      <c r="P18" s="159"/>
      <c r="Q18" s="159"/>
      <c r="R18" s="159"/>
      <c r="S18" s="159"/>
      <c r="T18" s="159"/>
      <c r="U18" s="159"/>
      <c r="V18" s="159"/>
      <c r="W18" s="159"/>
    </row>
    <row r="19" spans="1:23">
      <c r="A19" s="369">
        <v>10</v>
      </c>
      <c r="B19" s="579" t="s">
        <v>575</v>
      </c>
      <c r="C19" s="379">
        <f t="shared" si="1"/>
        <v>0</v>
      </c>
      <c r="D19" s="159"/>
      <c r="E19" s="159"/>
      <c r="F19" s="159"/>
      <c r="G19" s="159"/>
      <c r="H19" s="159"/>
      <c r="I19" s="159"/>
      <c r="J19" s="159"/>
      <c r="K19" s="159"/>
      <c r="L19" s="159"/>
      <c r="M19" s="159"/>
      <c r="N19" s="159"/>
      <c r="O19" s="159"/>
      <c r="P19" s="159"/>
      <c r="Q19" s="159"/>
      <c r="R19" s="159"/>
      <c r="S19" s="159"/>
      <c r="T19" s="159"/>
      <c r="U19" s="159"/>
      <c r="V19" s="159"/>
      <c r="W19" s="159"/>
    </row>
    <row r="20" spans="1:23" ht="15.75" customHeight="1">
      <c r="A20" s="369">
        <v>11</v>
      </c>
      <c r="B20" s="579" t="s">
        <v>575</v>
      </c>
      <c r="C20" s="379">
        <f t="shared" si="1"/>
        <v>0</v>
      </c>
      <c r="D20" s="159"/>
      <c r="E20" s="159"/>
      <c r="F20" s="159"/>
      <c r="G20" s="159"/>
      <c r="H20" s="159"/>
      <c r="I20" s="159"/>
      <c r="J20" s="159"/>
      <c r="K20" s="159"/>
      <c r="L20" s="159"/>
      <c r="M20" s="159"/>
      <c r="N20" s="159"/>
      <c r="O20" s="159"/>
      <c r="P20" s="159"/>
      <c r="Q20" s="159"/>
      <c r="R20" s="159"/>
      <c r="S20" s="159"/>
      <c r="T20" s="159"/>
      <c r="U20" s="159"/>
      <c r="V20" s="159"/>
      <c r="W20" s="159"/>
    </row>
    <row r="21" spans="1:23" ht="15.75" customHeight="1">
      <c r="A21" s="369">
        <v>12</v>
      </c>
      <c r="B21" s="579" t="s">
        <v>575</v>
      </c>
      <c r="C21" s="379">
        <f t="shared" si="1"/>
        <v>0</v>
      </c>
      <c r="D21" s="159"/>
      <c r="E21" s="159"/>
      <c r="F21" s="159"/>
      <c r="G21" s="159"/>
      <c r="H21" s="159"/>
      <c r="I21" s="159"/>
      <c r="J21" s="159"/>
      <c r="K21" s="159"/>
      <c r="L21" s="159"/>
      <c r="M21" s="159"/>
      <c r="N21" s="159"/>
      <c r="O21" s="159"/>
      <c r="P21" s="159"/>
      <c r="Q21" s="159"/>
      <c r="R21" s="159"/>
      <c r="S21" s="159"/>
      <c r="T21" s="159"/>
      <c r="U21" s="159"/>
      <c r="V21" s="159"/>
      <c r="W21" s="159"/>
    </row>
    <row r="22" spans="1:23">
      <c r="A22" s="369"/>
      <c r="B22" s="380" t="s">
        <v>576</v>
      </c>
      <c r="C22" s="371"/>
      <c r="D22" s="372"/>
      <c r="E22" s="372"/>
      <c r="F22" s="372"/>
      <c r="G22" s="372"/>
      <c r="H22" s="372"/>
      <c r="I22" s="372"/>
      <c r="J22" s="372"/>
      <c r="K22" s="372"/>
      <c r="L22" s="372"/>
      <c r="M22" s="372"/>
      <c r="N22" s="372"/>
      <c r="O22" s="372"/>
      <c r="P22" s="372"/>
      <c r="Q22" s="372"/>
      <c r="R22" s="372"/>
      <c r="S22" s="372"/>
      <c r="T22" s="372"/>
      <c r="U22" s="372"/>
      <c r="V22" s="372"/>
      <c r="W22" s="372"/>
    </row>
    <row r="23" spans="1:23">
      <c r="A23" s="369">
        <v>13</v>
      </c>
      <c r="B23" s="375" t="s">
        <v>577</v>
      </c>
      <c r="C23" s="376">
        <f t="shared" si="1"/>
        <v>0</v>
      </c>
      <c r="D23" s="377"/>
      <c r="E23" s="377"/>
      <c r="F23" s="377"/>
      <c r="G23" s="377"/>
      <c r="H23" s="377"/>
      <c r="I23" s="377"/>
      <c r="J23" s="377"/>
      <c r="K23" s="377"/>
      <c r="L23" s="377"/>
      <c r="M23" s="377"/>
      <c r="N23" s="377"/>
      <c r="O23" s="377"/>
      <c r="P23" s="377"/>
      <c r="Q23" s="377"/>
      <c r="R23" s="377"/>
      <c r="S23" s="377"/>
      <c r="T23" s="377"/>
      <c r="U23" s="377"/>
      <c r="V23" s="377"/>
      <c r="W23" s="377"/>
    </row>
    <row r="24" spans="1:23">
      <c r="A24" s="369">
        <v>14</v>
      </c>
      <c r="B24" s="378" t="s">
        <v>578</v>
      </c>
      <c r="C24" s="379">
        <f t="shared" si="1"/>
        <v>0</v>
      </c>
      <c r="D24" s="159"/>
      <c r="E24" s="159"/>
      <c r="F24" s="159"/>
      <c r="G24" s="159"/>
      <c r="H24" s="159"/>
      <c r="I24" s="159"/>
      <c r="J24" s="159"/>
      <c r="K24" s="159"/>
      <c r="L24" s="159"/>
      <c r="M24" s="159"/>
      <c r="N24" s="159"/>
      <c r="O24" s="159"/>
      <c r="P24" s="159"/>
      <c r="Q24" s="159"/>
      <c r="R24" s="159"/>
      <c r="S24" s="159"/>
      <c r="T24" s="159"/>
      <c r="U24" s="159"/>
      <c r="V24" s="159"/>
      <c r="W24" s="159"/>
    </row>
    <row r="25" spans="1:23">
      <c r="A25" s="369">
        <v>15</v>
      </c>
      <c r="B25" s="378" t="s">
        <v>579</v>
      </c>
      <c r="C25" s="379">
        <f t="shared" si="1"/>
        <v>0</v>
      </c>
      <c r="D25" s="159"/>
      <c r="E25" s="159"/>
      <c r="F25" s="159"/>
      <c r="G25" s="159"/>
      <c r="H25" s="159"/>
      <c r="I25" s="159"/>
      <c r="J25" s="159"/>
      <c r="K25" s="159"/>
      <c r="L25" s="159"/>
      <c r="M25" s="159"/>
      <c r="N25" s="159"/>
      <c r="O25" s="159"/>
      <c r="P25" s="159"/>
      <c r="Q25" s="159"/>
      <c r="R25" s="159"/>
      <c r="S25" s="159"/>
      <c r="T25" s="159"/>
      <c r="U25" s="159"/>
      <c r="V25" s="159"/>
      <c r="W25" s="159"/>
    </row>
    <row r="26" spans="1:23" ht="15.75" customHeight="1">
      <c r="A26" s="369">
        <v>16</v>
      </c>
      <c r="B26" s="579" t="s">
        <v>580</v>
      </c>
      <c r="C26" s="379">
        <f t="shared" ref="C26:C39" si="2">SUM(D26:W26)</f>
        <v>0</v>
      </c>
      <c r="D26" s="159"/>
      <c r="E26" s="159"/>
      <c r="F26" s="159"/>
      <c r="G26" s="159"/>
      <c r="H26" s="159"/>
      <c r="I26" s="159"/>
      <c r="J26" s="159"/>
      <c r="K26" s="159"/>
      <c r="L26" s="159"/>
      <c r="M26" s="159"/>
      <c r="N26" s="159"/>
      <c r="O26" s="159"/>
      <c r="P26" s="159"/>
      <c r="Q26" s="159"/>
      <c r="R26" s="159"/>
      <c r="S26" s="159"/>
      <c r="T26" s="159"/>
      <c r="U26" s="159"/>
      <c r="V26" s="159"/>
      <c r="W26" s="159"/>
    </row>
    <row r="27" spans="1:23" ht="15.75" customHeight="1">
      <c r="A27" s="369">
        <v>17</v>
      </c>
      <c r="B27" s="579" t="s">
        <v>580</v>
      </c>
      <c r="C27" s="379">
        <f t="shared" si="2"/>
        <v>0</v>
      </c>
      <c r="D27" s="159"/>
      <c r="E27" s="159"/>
      <c r="F27" s="159"/>
      <c r="G27" s="159"/>
      <c r="H27" s="159"/>
      <c r="I27" s="159"/>
      <c r="J27" s="159"/>
      <c r="K27" s="159"/>
      <c r="L27" s="159"/>
      <c r="M27" s="159"/>
      <c r="N27" s="159"/>
      <c r="O27" s="159"/>
      <c r="P27" s="159"/>
      <c r="Q27" s="159"/>
      <c r="R27" s="159"/>
      <c r="S27" s="159"/>
      <c r="T27" s="159"/>
      <c r="U27" s="159"/>
      <c r="V27" s="159"/>
      <c r="W27" s="159"/>
    </row>
    <row r="28" spans="1:23">
      <c r="A28" s="369"/>
      <c r="B28" s="380" t="s">
        <v>424</v>
      </c>
      <c r="C28" s="371"/>
      <c r="D28" s="372"/>
      <c r="E28" s="372"/>
      <c r="F28" s="372"/>
      <c r="G28" s="372"/>
      <c r="H28" s="372"/>
      <c r="I28" s="372"/>
      <c r="J28" s="372"/>
      <c r="K28" s="372"/>
      <c r="L28" s="372"/>
      <c r="M28" s="372"/>
      <c r="N28" s="372"/>
      <c r="O28" s="372"/>
      <c r="P28" s="372"/>
      <c r="Q28" s="372"/>
      <c r="R28" s="372"/>
      <c r="S28" s="372"/>
      <c r="T28" s="372"/>
      <c r="U28" s="372"/>
      <c r="V28" s="372"/>
      <c r="W28" s="372"/>
    </row>
    <row r="29" spans="1:23">
      <c r="A29" s="369">
        <v>18</v>
      </c>
      <c r="B29" s="375" t="s">
        <v>581</v>
      </c>
      <c r="C29" s="376">
        <f t="shared" si="2"/>
        <v>0</v>
      </c>
      <c r="D29" s="377"/>
      <c r="E29" s="377"/>
      <c r="F29" s="377"/>
      <c r="G29" s="377"/>
      <c r="H29" s="377"/>
      <c r="I29" s="377"/>
      <c r="J29" s="377"/>
      <c r="K29" s="377"/>
      <c r="L29" s="377"/>
      <c r="M29" s="377"/>
      <c r="N29" s="377"/>
      <c r="O29" s="377"/>
      <c r="P29" s="377"/>
      <c r="Q29" s="377"/>
      <c r="R29" s="377"/>
      <c r="S29" s="377"/>
      <c r="T29" s="377"/>
      <c r="U29" s="377"/>
      <c r="V29" s="377"/>
      <c r="W29" s="377"/>
    </row>
    <row r="30" spans="1:23" ht="15.75" customHeight="1">
      <c r="A30" s="369">
        <v>19</v>
      </c>
      <c r="B30" s="579" t="s">
        <v>582</v>
      </c>
      <c r="C30" s="379">
        <f t="shared" si="2"/>
        <v>0</v>
      </c>
      <c r="D30" s="159"/>
      <c r="E30" s="159"/>
      <c r="F30" s="159"/>
      <c r="G30" s="159"/>
      <c r="H30" s="159"/>
      <c r="I30" s="159"/>
      <c r="J30" s="159"/>
      <c r="K30" s="159"/>
      <c r="L30" s="159"/>
      <c r="M30" s="159"/>
      <c r="N30" s="159"/>
      <c r="O30" s="159"/>
      <c r="P30" s="159"/>
      <c r="Q30" s="159"/>
      <c r="R30" s="159"/>
      <c r="S30" s="159"/>
      <c r="T30" s="159"/>
      <c r="U30" s="159"/>
      <c r="V30" s="159"/>
      <c r="W30" s="159"/>
    </row>
    <row r="31" spans="1:23" ht="15.75" customHeight="1">
      <c r="A31" s="369">
        <v>20</v>
      </c>
      <c r="B31" s="579" t="s">
        <v>582</v>
      </c>
      <c r="C31" s="379">
        <f t="shared" si="2"/>
        <v>0</v>
      </c>
      <c r="D31" s="159"/>
      <c r="E31" s="159"/>
      <c r="F31" s="159"/>
      <c r="G31" s="159"/>
      <c r="H31" s="159"/>
      <c r="I31" s="159"/>
      <c r="J31" s="159"/>
      <c r="K31" s="159"/>
      <c r="L31" s="159"/>
      <c r="M31" s="159"/>
      <c r="N31" s="159"/>
      <c r="O31" s="159"/>
      <c r="P31" s="159"/>
      <c r="Q31" s="159"/>
      <c r="R31" s="159"/>
      <c r="S31" s="159"/>
      <c r="T31" s="159"/>
      <c r="U31" s="159"/>
      <c r="V31" s="159"/>
      <c r="W31" s="159"/>
    </row>
    <row r="32" spans="1:23">
      <c r="A32" s="369"/>
      <c r="B32" s="380" t="s">
        <v>583</v>
      </c>
      <c r="C32" s="371"/>
      <c r="D32" s="372"/>
      <c r="E32" s="372"/>
      <c r="F32" s="372"/>
      <c r="G32" s="372"/>
      <c r="H32" s="372"/>
      <c r="I32" s="372"/>
      <c r="J32" s="372"/>
      <c r="K32" s="372"/>
      <c r="L32" s="372"/>
      <c r="M32" s="372"/>
      <c r="N32" s="372"/>
      <c r="O32" s="372"/>
      <c r="P32" s="372"/>
      <c r="Q32" s="372"/>
      <c r="R32" s="372"/>
      <c r="S32" s="372"/>
      <c r="T32" s="372"/>
      <c r="U32" s="372"/>
      <c r="V32" s="372"/>
      <c r="W32" s="372"/>
    </row>
    <row r="33" spans="1:23">
      <c r="A33" s="369">
        <v>21</v>
      </c>
      <c r="B33" s="375" t="s">
        <v>584</v>
      </c>
      <c r="C33" s="376">
        <f t="shared" si="2"/>
        <v>0</v>
      </c>
      <c r="D33" s="377"/>
      <c r="E33" s="377"/>
      <c r="F33" s="377"/>
      <c r="G33" s="377"/>
      <c r="H33" s="377"/>
      <c r="I33" s="377"/>
      <c r="J33" s="377"/>
      <c r="K33" s="377"/>
      <c r="L33" s="377"/>
      <c r="M33" s="377"/>
      <c r="N33" s="377"/>
      <c r="O33" s="377"/>
      <c r="P33" s="377"/>
      <c r="Q33" s="377"/>
      <c r="R33" s="377"/>
      <c r="S33" s="377"/>
      <c r="T33" s="377"/>
      <c r="U33" s="377"/>
      <c r="V33" s="377"/>
      <c r="W33" s="377"/>
    </row>
    <row r="34" spans="1:23">
      <c r="A34" s="369">
        <v>22</v>
      </c>
      <c r="B34" s="378" t="s">
        <v>585</v>
      </c>
      <c r="C34" s="379">
        <f t="shared" si="2"/>
        <v>0</v>
      </c>
      <c r="D34" s="377"/>
      <c r="E34" s="377"/>
      <c r="F34" s="377"/>
      <c r="G34" s="377"/>
      <c r="H34" s="377"/>
      <c r="I34" s="377"/>
      <c r="J34" s="377"/>
      <c r="K34" s="377"/>
      <c r="L34" s="377"/>
      <c r="M34" s="377"/>
      <c r="N34" s="377"/>
      <c r="O34" s="377"/>
      <c r="P34" s="377"/>
      <c r="Q34" s="377"/>
      <c r="R34" s="377"/>
      <c r="S34" s="377"/>
      <c r="T34" s="377"/>
      <c r="U34" s="377"/>
      <c r="V34" s="377"/>
      <c r="W34" s="377"/>
    </row>
    <row r="35" spans="1:23">
      <c r="A35" s="369">
        <v>23</v>
      </c>
      <c r="B35" s="378" t="s">
        <v>586</v>
      </c>
      <c r="C35" s="379">
        <f t="shared" si="2"/>
        <v>0</v>
      </c>
      <c r="D35" s="377"/>
      <c r="E35" s="377"/>
      <c r="F35" s="377"/>
      <c r="G35" s="377"/>
      <c r="H35" s="377"/>
      <c r="I35" s="377"/>
      <c r="J35" s="377"/>
      <c r="K35" s="377"/>
      <c r="L35" s="377"/>
      <c r="M35" s="377"/>
      <c r="N35" s="377"/>
      <c r="O35" s="377"/>
      <c r="P35" s="377"/>
      <c r="Q35" s="377"/>
      <c r="R35" s="377"/>
      <c r="S35" s="377"/>
      <c r="T35" s="377"/>
      <c r="U35" s="377"/>
      <c r="V35" s="377"/>
      <c r="W35" s="377"/>
    </row>
    <row r="36" spans="1:23">
      <c r="A36" s="369">
        <v>24</v>
      </c>
      <c r="B36" s="378" t="s">
        <v>587</v>
      </c>
      <c r="C36" s="379">
        <f t="shared" si="2"/>
        <v>0</v>
      </c>
      <c r="D36" s="377"/>
      <c r="E36" s="377"/>
      <c r="F36" s="377"/>
      <c r="G36" s="377"/>
      <c r="H36" s="377"/>
      <c r="I36" s="377"/>
      <c r="J36" s="377"/>
      <c r="K36" s="377"/>
      <c r="L36" s="377"/>
      <c r="M36" s="377"/>
      <c r="N36" s="377"/>
      <c r="O36" s="377"/>
      <c r="P36" s="377"/>
      <c r="Q36" s="377"/>
      <c r="R36" s="377"/>
      <c r="S36" s="377"/>
      <c r="T36" s="377"/>
      <c r="U36" s="377"/>
      <c r="V36" s="377"/>
      <c r="W36" s="377"/>
    </row>
    <row r="37" spans="1:23">
      <c r="A37" s="369">
        <v>25</v>
      </c>
      <c r="B37" s="378" t="s">
        <v>588</v>
      </c>
      <c r="C37" s="379">
        <f t="shared" si="2"/>
        <v>0</v>
      </c>
      <c r="D37" s="377"/>
      <c r="E37" s="377"/>
      <c r="F37" s="377"/>
      <c r="G37" s="377"/>
      <c r="H37" s="377"/>
      <c r="I37" s="377"/>
      <c r="J37" s="377"/>
      <c r="K37" s="377"/>
      <c r="L37" s="377"/>
      <c r="M37" s="377"/>
      <c r="N37" s="377"/>
      <c r="O37" s="377"/>
      <c r="P37" s="377"/>
      <c r="Q37" s="377"/>
      <c r="R37" s="377"/>
      <c r="S37" s="377"/>
      <c r="T37" s="377"/>
      <c r="U37" s="377"/>
      <c r="V37" s="377"/>
      <c r="W37" s="377"/>
    </row>
    <row r="38" spans="1:23">
      <c r="A38" s="369">
        <v>26</v>
      </c>
      <c r="B38" s="378" t="s">
        <v>589</v>
      </c>
      <c r="C38" s="379">
        <f t="shared" si="2"/>
        <v>0</v>
      </c>
      <c r="D38" s="377"/>
      <c r="E38" s="377"/>
      <c r="F38" s="377"/>
      <c r="G38" s="377"/>
      <c r="H38" s="377"/>
      <c r="I38" s="377"/>
      <c r="J38" s="377"/>
      <c r="K38" s="377"/>
      <c r="L38" s="377"/>
      <c r="M38" s="377"/>
      <c r="N38" s="377"/>
      <c r="O38" s="377"/>
      <c r="P38" s="377"/>
      <c r="Q38" s="377"/>
      <c r="R38" s="377"/>
      <c r="S38" s="377"/>
      <c r="T38" s="377"/>
      <c r="U38" s="377"/>
      <c r="V38" s="377"/>
      <c r="W38" s="377"/>
    </row>
    <row r="39" spans="1:23">
      <c r="A39" s="369">
        <v>27</v>
      </c>
      <c r="B39" s="378" t="s">
        <v>590</v>
      </c>
      <c r="C39" s="379">
        <f t="shared" si="2"/>
        <v>0</v>
      </c>
      <c r="D39" s="381"/>
      <c r="E39" s="381"/>
      <c r="F39" s="381"/>
      <c r="G39" s="381"/>
      <c r="H39" s="381"/>
      <c r="I39" s="381"/>
      <c r="J39" s="381"/>
      <c r="K39" s="381"/>
      <c r="L39" s="381"/>
      <c r="M39" s="381"/>
      <c r="N39" s="381"/>
      <c r="O39" s="381"/>
      <c r="P39" s="381"/>
      <c r="Q39" s="381"/>
      <c r="R39" s="381"/>
      <c r="S39" s="381"/>
      <c r="T39" s="381"/>
      <c r="U39" s="381"/>
      <c r="V39" s="381"/>
      <c r="W39" s="381"/>
    </row>
    <row r="40" spans="1:23" ht="15.75" customHeight="1">
      <c r="A40" s="369">
        <v>28</v>
      </c>
      <c r="B40" s="579" t="s">
        <v>591</v>
      </c>
      <c r="C40" s="379">
        <f>SUM(D40:W40)</f>
        <v>0</v>
      </c>
      <c r="D40" s="377"/>
      <c r="E40" s="377"/>
      <c r="F40" s="377"/>
      <c r="G40" s="377"/>
      <c r="H40" s="377"/>
      <c r="I40" s="377"/>
      <c r="J40" s="377"/>
      <c r="K40" s="377"/>
      <c r="L40" s="377"/>
      <c r="M40" s="377"/>
      <c r="N40" s="377"/>
      <c r="O40" s="377"/>
      <c r="P40" s="377"/>
      <c r="Q40" s="377"/>
      <c r="R40" s="377"/>
      <c r="S40" s="377"/>
      <c r="T40" s="377"/>
      <c r="U40" s="377"/>
      <c r="V40" s="377"/>
      <c r="W40" s="377"/>
    </row>
    <row r="41" spans="1:23" ht="15.75" customHeight="1">
      <c r="A41" s="369">
        <v>29</v>
      </c>
      <c r="B41" s="579" t="s">
        <v>591</v>
      </c>
      <c r="C41" s="379">
        <f>SUM(D41:W41)</f>
        <v>0</v>
      </c>
      <c r="D41" s="377"/>
      <c r="E41" s="377"/>
      <c r="F41" s="377"/>
      <c r="G41" s="377"/>
      <c r="H41" s="377"/>
      <c r="I41" s="377"/>
      <c r="J41" s="377"/>
      <c r="K41" s="377"/>
      <c r="L41" s="377"/>
      <c r="M41" s="377"/>
      <c r="N41" s="377"/>
      <c r="O41" s="377"/>
      <c r="P41" s="377"/>
      <c r="Q41" s="377"/>
      <c r="R41" s="377"/>
      <c r="S41" s="377"/>
      <c r="T41" s="377"/>
      <c r="U41" s="377"/>
      <c r="V41" s="377"/>
      <c r="W41" s="377"/>
    </row>
    <row r="42" spans="1:23" s="87" customFormat="1" ht="17.25" customHeight="1">
      <c r="A42" s="280" t="s">
        <v>425</v>
      </c>
      <c r="B42" s="382"/>
      <c r="C42" s="371"/>
      <c r="D42" s="372"/>
      <c r="E42" s="372"/>
      <c r="F42" s="372"/>
      <c r="G42" s="372"/>
      <c r="H42" s="372"/>
      <c r="I42" s="372"/>
      <c r="J42" s="372"/>
      <c r="K42" s="372"/>
      <c r="L42" s="372"/>
      <c r="M42" s="372"/>
      <c r="N42" s="372"/>
      <c r="O42" s="372"/>
      <c r="P42" s="372"/>
      <c r="Q42" s="372"/>
      <c r="R42" s="372"/>
      <c r="S42" s="372"/>
      <c r="T42" s="372"/>
      <c r="U42" s="372"/>
      <c r="V42" s="372"/>
      <c r="W42" s="372"/>
    </row>
    <row r="43" spans="1:23" ht="15.75" customHeight="1">
      <c r="A43" s="369">
        <v>30</v>
      </c>
      <c r="B43" s="375" t="s">
        <v>80</v>
      </c>
      <c r="C43" s="376">
        <f>SUM(D43:W43)</f>
        <v>0</v>
      </c>
      <c r="D43" s="377"/>
      <c r="E43" s="377"/>
      <c r="F43" s="377"/>
      <c r="G43" s="377"/>
      <c r="H43" s="377"/>
      <c r="I43" s="377"/>
      <c r="J43" s="377"/>
      <c r="K43" s="377"/>
      <c r="L43" s="377"/>
      <c r="M43" s="377"/>
      <c r="N43" s="377"/>
      <c r="O43" s="377"/>
      <c r="P43" s="377"/>
      <c r="Q43" s="377"/>
      <c r="R43" s="377"/>
      <c r="S43" s="377"/>
      <c r="T43" s="377"/>
      <c r="U43" s="377"/>
      <c r="V43" s="377"/>
      <c r="W43" s="377"/>
    </row>
    <row r="44" spans="1:23" ht="15.75" customHeight="1">
      <c r="A44" s="369">
        <v>31</v>
      </c>
      <c r="B44" s="378" t="s">
        <v>592</v>
      </c>
      <c r="C44" s="379">
        <f>SUM(D44:W44)</f>
        <v>0</v>
      </c>
      <c r="D44" s="159"/>
      <c r="E44" s="159"/>
      <c r="F44" s="159"/>
      <c r="G44" s="159"/>
      <c r="H44" s="159"/>
      <c r="I44" s="159"/>
      <c r="J44" s="159"/>
      <c r="K44" s="159"/>
      <c r="L44" s="159"/>
      <c r="M44" s="159"/>
      <c r="N44" s="159"/>
      <c r="O44" s="159"/>
      <c r="P44" s="159"/>
      <c r="Q44" s="159"/>
      <c r="R44" s="159"/>
      <c r="S44" s="159"/>
      <c r="T44" s="159"/>
      <c r="U44" s="159"/>
      <c r="V44" s="159"/>
      <c r="W44" s="159"/>
    </row>
    <row r="45" spans="1:23" ht="15.75" customHeight="1">
      <c r="A45" s="369">
        <v>32</v>
      </c>
      <c r="B45" s="378" t="s">
        <v>593</v>
      </c>
      <c r="C45" s="379">
        <f>SUM(D45:W45)</f>
        <v>0</v>
      </c>
      <c r="D45" s="159"/>
      <c r="E45" s="159"/>
      <c r="F45" s="159"/>
      <c r="G45" s="159"/>
      <c r="H45" s="159"/>
      <c r="I45" s="159"/>
      <c r="J45" s="159"/>
      <c r="K45" s="159"/>
      <c r="L45" s="159"/>
      <c r="M45" s="159"/>
      <c r="N45" s="159"/>
      <c r="O45" s="159"/>
      <c r="P45" s="159"/>
      <c r="Q45" s="159"/>
      <c r="R45" s="159"/>
      <c r="S45" s="159"/>
      <c r="T45" s="159"/>
      <c r="U45" s="159"/>
      <c r="V45" s="159"/>
      <c r="W45" s="159"/>
    </row>
    <row r="46" spans="1:23" ht="15.75" customHeight="1">
      <c r="A46" s="369">
        <v>33</v>
      </c>
      <c r="B46" s="378" t="s">
        <v>594</v>
      </c>
      <c r="C46" s="379">
        <f>SUM(D46:W46)</f>
        <v>0</v>
      </c>
      <c r="D46" s="159"/>
      <c r="E46" s="383"/>
      <c r="F46" s="159"/>
      <c r="G46" s="159"/>
      <c r="H46" s="159"/>
      <c r="I46" s="159"/>
      <c r="J46" s="159"/>
      <c r="K46" s="159"/>
      <c r="L46" s="159"/>
      <c r="M46" s="159"/>
      <c r="N46" s="159"/>
      <c r="O46" s="159"/>
      <c r="P46" s="159"/>
      <c r="Q46" s="159"/>
      <c r="R46" s="159"/>
      <c r="S46" s="159"/>
      <c r="T46" s="159"/>
      <c r="U46" s="159"/>
      <c r="V46" s="159"/>
      <c r="W46" s="159"/>
    </row>
    <row r="47" spans="1:23" ht="15.75" customHeight="1">
      <c r="A47" s="369">
        <v>34</v>
      </c>
      <c r="B47" s="378" t="s">
        <v>595</v>
      </c>
      <c r="C47" s="379">
        <f>SUM(D47:W47)</f>
        <v>0</v>
      </c>
      <c r="D47" s="159"/>
      <c r="E47" s="383"/>
      <c r="F47" s="159"/>
      <c r="G47" s="159"/>
      <c r="H47" s="159"/>
      <c r="I47" s="159"/>
      <c r="J47" s="159"/>
      <c r="K47" s="159"/>
      <c r="L47" s="159"/>
      <c r="M47" s="159"/>
      <c r="N47" s="159"/>
      <c r="O47" s="159"/>
      <c r="P47" s="159"/>
      <c r="Q47" s="159"/>
      <c r="R47" s="159"/>
      <c r="S47" s="159"/>
      <c r="T47" s="159"/>
      <c r="U47" s="159"/>
      <c r="V47" s="159"/>
      <c r="W47" s="159"/>
    </row>
    <row r="48" spans="1:23">
      <c r="A48" s="369"/>
      <c r="B48" s="382" t="s">
        <v>222</v>
      </c>
      <c r="C48" s="371"/>
      <c r="D48" s="372"/>
      <c r="E48" s="372"/>
      <c r="F48" s="372"/>
      <c r="G48" s="372"/>
      <c r="H48" s="372"/>
      <c r="I48" s="372"/>
      <c r="J48" s="372"/>
      <c r="K48" s="372"/>
      <c r="L48" s="372"/>
      <c r="M48" s="372"/>
      <c r="N48" s="372"/>
      <c r="O48" s="372"/>
      <c r="P48" s="372"/>
      <c r="Q48" s="372"/>
      <c r="R48" s="372"/>
      <c r="S48" s="372"/>
      <c r="T48" s="372"/>
      <c r="U48" s="372"/>
      <c r="V48" s="372"/>
      <c r="W48" s="372"/>
    </row>
    <row r="49" spans="1:23">
      <c r="A49" s="369">
        <v>35</v>
      </c>
      <c r="B49" s="284" t="s">
        <v>526</v>
      </c>
      <c r="C49" s="376">
        <f t="shared" ref="C49:C54" si="3">SUM(D49:W49)</f>
        <v>0</v>
      </c>
      <c r="D49" s="377"/>
      <c r="E49" s="377"/>
      <c r="F49" s="377"/>
      <c r="G49" s="377"/>
      <c r="H49" s="377"/>
      <c r="I49" s="377"/>
      <c r="J49" s="377"/>
      <c r="K49" s="377"/>
      <c r="L49" s="377"/>
      <c r="M49" s="377"/>
      <c r="N49" s="377"/>
      <c r="O49" s="377"/>
      <c r="P49" s="377"/>
      <c r="Q49" s="377"/>
      <c r="R49" s="377"/>
      <c r="S49" s="377"/>
      <c r="T49" s="377"/>
      <c r="U49" s="377"/>
      <c r="V49" s="377"/>
      <c r="W49" s="377"/>
    </row>
    <row r="50" spans="1:23">
      <c r="A50" s="369">
        <v>36</v>
      </c>
      <c r="B50" s="284" t="s">
        <v>527</v>
      </c>
      <c r="C50" s="379">
        <f t="shared" si="3"/>
        <v>0</v>
      </c>
      <c r="D50" s="159"/>
      <c r="E50" s="159"/>
      <c r="F50" s="159"/>
      <c r="G50" s="159"/>
      <c r="H50" s="159"/>
      <c r="I50" s="159"/>
      <c r="J50" s="159"/>
      <c r="K50" s="159"/>
      <c r="L50" s="159"/>
      <c r="M50" s="159"/>
      <c r="N50" s="159"/>
      <c r="O50" s="159"/>
      <c r="P50" s="159"/>
      <c r="Q50" s="159"/>
      <c r="R50" s="159"/>
      <c r="S50" s="159"/>
      <c r="T50" s="159"/>
      <c r="U50" s="159"/>
      <c r="V50" s="159"/>
      <c r="W50" s="159"/>
    </row>
    <row r="51" spans="1:23" ht="15.75" customHeight="1">
      <c r="A51" s="369">
        <v>37</v>
      </c>
      <c r="B51" s="16" t="str">
        <f>IF('A(c)'!B47&amp;'A(c)'!C47&amp;'A(c)'!D47="","",'A(c)'!B47&amp;" - "&amp;'A(c)'!D47)</f>
        <v/>
      </c>
      <c r="C51" s="376">
        <f t="shared" si="3"/>
        <v>0</v>
      </c>
      <c r="D51" s="377"/>
      <c r="E51" s="377"/>
      <c r="F51" s="377"/>
      <c r="G51" s="377"/>
      <c r="H51" s="377"/>
      <c r="I51" s="377"/>
      <c r="J51" s="377"/>
      <c r="K51" s="377"/>
      <c r="L51" s="377"/>
      <c r="M51" s="377"/>
      <c r="N51" s="377"/>
      <c r="O51" s="377"/>
      <c r="P51" s="377"/>
      <c r="Q51" s="377"/>
      <c r="R51" s="377"/>
      <c r="S51" s="377"/>
      <c r="T51" s="377"/>
      <c r="U51" s="377"/>
      <c r="V51" s="377"/>
      <c r="W51" s="377"/>
    </row>
    <row r="52" spans="1:23" ht="15.75" customHeight="1">
      <c r="A52" s="369">
        <v>38</v>
      </c>
      <c r="B52" s="16" t="str">
        <f>IF('A(c)'!B48&amp;'A(c)'!C48&amp;'A(c)'!D48="","",'A(c)'!B48&amp;" - "&amp;'A(c)'!D48)</f>
        <v/>
      </c>
      <c r="C52" s="379">
        <f t="shared" si="3"/>
        <v>0</v>
      </c>
      <c r="D52" s="159"/>
      <c r="E52" s="159"/>
      <c r="F52" s="159"/>
      <c r="G52" s="159"/>
      <c r="H52" s="159"/>
      <c r="I52" s="159"/>
      <c r="J52" s="159"/>
      <c r="K52" s="159"/>
      <c r="L52" s="159"/>
      <c r="M52" s="159"/>
      <c r="N52" s="159"/>
      <c r="O52" s="159"/>
      <c r="P52" s="159"/>
      <c r="Q52" s="159"/>
      <c r="R52" s="159"/>
      <c r="S52" s="159"/>
      <c r="T52" s="159"/>
      <c r="U52" s="159"/>
      <c r="V52" s="159"/>
      <c r="W52" s="159"/>
    </row>
    <row r="53" spans="1:23" ht="15.75" customHeight="1">
      <c r="A53" s="369">
        <v>39</v>
      </c>
      <c r="B53" s="16" t="str">
        <f>IF('A(c)'!B49&amp;'A(c)'!C49&amp;'A(c)'!D49="","",'A(c)'!B49&amp;" - "&amp;'A(c)'!D49)</f>
        <v/>
      </c>
      <c r="C53" s="379">
        <f t="shared" si="3"/>
        <v>0</v>
      </c>
      <c r="D53" s="159"/>
      <c r="E53" s="159"/>
      <c r="F53" s="159"/>
      <c r="G53" s="159"/>
      <c r="H53" s="159"/>
      <c r="I53" s="159"/>
      <c r="J53" s="159"/>
      <c r="K53" s="159"/>
      <c r="L53" s="159"/>
      <c r="M53" s="159"/>
      <c r="N53" s="159"/>
      <c r="O53" s="159"/>
      <c r="P53" s="159"/>
      <c r="Q53" s="159"/>
      <c r="R53" s="159"/>
      <c r="S53" s="159"/>
      <c r="T53" s="159"/>
      <c r="U53" s="159"/>
      <c r="V53" s="159"/>
      <c r="W53" s="159"/>
    </row>
    <row r="54" spans="1:23" ht="15.75" customHeight="1">
      <c r="A54" s="369">
        <v>40</v>
      </c>
      <c r="B54" s="16" t="str">
        <f>IF('A(c)'!B50&amp;'A(c)'!C50&amp;'A(c)'!D50="","",'A(c)'!B50&amp;" - "&amp;'A(c)'!D50)</f>
        <v/>
      </c>
      <c r="C54" s="379">
        <f t="shared" si="3"/>
        <v>0</v>
      </c>
      <c r="D54" s="159"/>
      <c r="E54" s="159"/>
      <c r="F54" s="159"/>
      <c r="G54" s="159"/>
      <c r="H54" s="159"/>
      <c r="I54" s="159"/>
      <c r="J54" s="159"/>
      <c r="K54" s="159"/>
      <c r="L54" s="159"/>
      <c r="M54" s="159"/>
      <c r="N54" s="159"/>
      <c r="O54" s="159"/>
      <c r="P54" s="159"/>
      <c r="Q54" s="159"/>
      <c r="R54" s="159"/>
      <c r="S54" s="159"/>
      <c r="T54" s="159"/>
      <c r="U54" s="159"/>
      <c r="V54" s="159"/>
      <c r="W54" s="159"/>
    </row>
    <row r="55" spans="1:23" ht="15.75" customHeight="1">
      <c r="A55" s="369">
        <v>41</v>
      </c>
      <c r="B55" s="16" t="str">
        <f>IF('A(c)'!B51&amp;'A(c)'!C51&amp;'A(c)'!D51="","",'A(c)'!B51&amp;" - "&amp;'A(c)'!D51)</f>
        <v/>
      </c>
      <c r="C55" s="379">
        <f t="shared" ref="C55:C60" si="4">SUM(D55:W55)</f>
        <v>0</v>
      </c>
      <c r="D55" s="159"/>
      <c r="E55" s="159"/>
      <c r="F55" s="159"/>
      <c r="G55" s="159"/>
      <c r="H55" s="159"/>
      <c r="I55" s="159"/>
      <c r="J55" s="159"/>
      <c r="K55" s="159"/>
      <c r="L55" s="159"/>
      <c r="M55" s="159"/>
      <c r="N55" s="159"/>
      <c r="O55" s="159"/>
      <c r="P55" s="159"/>
      <c r="Q55" s="159"/>
      <c r="R55" s="159"/>
      <c r="S55" s="159"/>
      <c r="T55" s="159"/>
      <c r="U55" s="159"/>
      <c r="V55" s="159"/>
      <c r="W55" s="159"/>
    </row>
    <row r="56" spans="1:23" ht="15.75" customHeight="1">
      <c r="A56" s="369">
        <v>42</v>
      </c>
      <c r="B56" s="16" t="str">
        <f>IF('A(c)'!B52&amp;'A(c)'!C52&amp;'A(c)'!D52="","",'A(c)'!B52&amp;" - "&amp;'A(c)'!D52)</f>
        <v/>
      </c>
      <c r="C56" s="379">
        <f t="shared" si="4"/>
        <v>0</v>
      </c>
      <c r="D56" s="159"/>
      <c r="E56" s="159"/>
      <c r="F56" s="159"/>
      <c r="G56" s="159"/>
      <c r="H56" s="159"/>
      <c r="I56" s="159"/>
      <c r="J56" s="159"/>
      <c r="K56" s="159"/>
      <c r="L56" s="159"/>
      <c r="M56" s="159"/>
      <c r="N56" s="159"/>
      <c r="O56" s="159"/>
      <c r="P56" s="159"/>
      <c r="Q56" s="159"/>
      <c r="R56" s="159"/>
      <c r="S56" s="159"/>
      <c r="T56" s="159"/>
      <c r="U56" s="159"/>
      <c r="V56" s="159"/>
      <c r="W56" s="159"/>
    </row>
    <row r="57" spans="1:23" ht="15.75" customHeight="1">
      <c r="A57" s="369">
        <v>43</v>
      </c>
      <c r="B57" s="16" t="str">
        <f>IF('A(c)'!B53&amp;'A(c)'!C53&amp;'A(c)'!D53="","",'A(c)'!B53&amp;" - "&amp;'A(c)'!D53)</f>
        <v/>
      </c>
      <c r="C57" s="379">
        <f t="shared" si="4"/>
        <v>0</v>
      </c>
      <c r="D57" s="159"/>
      <c r="E57" s="159"/>
      <c r="F57" s="159"/>
      <c r="G57" s="159"/>
      <c r="H57" s="159"/>
      <c r="I57" s="159"/>
      <c r="J57" s="159"/>
      <c r="K57" s="159"/>
      <c r="L57" s="159"/>
      <c r="M57" s="159"/>
      <c r="N57" s="159"/>
      <c r="O57" s="159"/>
      <c r="P57" s="159"/>
      <c r="Q57" s="159"/>
      <c r="R57" s="159"/>
      <c r="S57" s="159"/>
      <c r="T57" s="159"/>
      <c r="U57" s="159"/>
      <c r="V57" s="159"/>
      <c r="W57" s="159"/>
    </row>
    <row r="58" spans="1:23" ht="15.75" customHeight="1">
      <c r="A58" s="369">
        <v>44</v>
      </c>
      <c r="B58" s="16" t="str">
        <f>IF('A(c)'!B54&amp;'A(c)'!C54&amp;'A(c)'!D54="","",'A(c)'!B54&amp;" - "&amp;'A(c)'!D54)</f>
        <v/>
      </c>
      <c r="C58" s="379">
        <f t="shared" si="4"/>
        <v>0</v>
      </c>
      <c r="D58" s="159"/>
      <c r="E58" s="159"/>
      <c r="F58" s="159"/>
      <c r="G58" s="159"/>
      <c r="H58" s="159"/>
      <c r="I58" s="159"/>
      <c r="J58" s="159"/>
      <c r="K58" s="159"/>
      <c r="L58" s="159"/>
      <c r="M58" s="159"/>
      <c r="N58" s="159"/>
      <c r="O58" s="159"/>
      <c r="P58" s="159"/>
      <c r="Q58" s="159"/>
      <c r="R58" s="159"/>
      <c r="S58" s="159"/>
      <c r="T58" s="159"/>
      <c r="U58" s="159"/>
      <c r="V58" s="159"/>
      <c r="W58" s="159"/>
    </row>
    <row r="59" spans="1:23" ht="15.75" customHeight="1">
      <c r="A59" s="369">
        <v>45</v>
      </c>
      <c r="B59" s="16" t="str">
        <f>IF('A(c)'!B55&amp;'A(c)'!C55&amp;'A(c)'!D55="","",'A(c)'!B55&amp;" - "&amp;'A(c)'!D55)</f>
        <v/>
      </c>
      <c r="C59" s="379">
        <f t="shared" si="4"/>
        <v>0</v>
      </c>
      <c r="D59" s="159"/>
      <c r="E59" s="159"/>
      <c r="F59" s="159"/>
      <c r="G59" s="159"/>
      <c r="H59" s="159"/>
      <c r="I59" s="159"/>
      <c r="J59" s="159"/>
      <c r="K59" s="159"/>
      <c r="L59" s="159"/>
      <c r="M59" s="159"/>
      <c r="N59" s="159"/>
      <c r="O59" s="159"/>
      <c r="P59" s="159"/>
      <c r="Q59" s="159"/>
      <c r="R59" s="159"/>
      <c r="S59" s="159"/>
      <c r="T59" s="159"/>
      <c r="U59" s="159"/>
      <c r="V59" s="159"/>
      <c r="W59" s="159"/>
    </row>
    <row r="60" spans="1:23" ht="15.75" customHeight="1">
      <c r="A60" s="369">
        <v>46</v>
      </c>
      <c r="B60" s="16" t="str">
        <f>IF('A(c)'!B56&amp;'A(c)'!C56&amp;'A(c)'!D56="","",'A(c)'!B56&amp;" - "&amp;'A(c)'!D56)</f>
        <v/>
      </c>
      <c r="C60" s="379">
        <f t="shared" si="4"/>
        <v>0</v>
      </c>
      <c r="D60" s="159"/>
      <c r="E60" s="159"/>
      <c r="F60" s="159"/>
      <c r="G60" s="159"/>
      <c r="H60" s="159"/>
      <c r="I60" s="159"/>
      <c r="J60" s="159"/>
      <c r="K60" s="159"/>
      <c r="L60" s="159"/>
      <c r="M60" s="159"/>
      <c r="N60" s="159"/>
      <c r="O60" s="159"/>
      <c r="P60" s="159"/>
      <c r="Q60" s="159"/>
      <c r="R60" s="159"/>
      <c r="S60" s="159"/>
      <c r="T60" s="159"/>
      <c r="U60" s="159"/>
      <c r="V60" s="159"/>
      <c r="W60" s="159"/>
    </row>
    <row r="61" spans="1:23" ht="15.75" customHeight="1">
      <c r="A61" s="369">
        <v>47</v>
      </c>
      <c r="B61" s="16" t="str">
        <f>IF('A(c)'!C59&amp;'A(c)'!B59&amp;'A(c)'!D59="","","STA - "&amp;'A(c)'!C59&amp;" - "&amp;'A(c)'!D59)</f>
        <v/>
      </c>
      <c r="C61" s="376">
        <f>SUM(D61:W61)</f>
        <v>0</v>
      </c>
      <c r="D61" s="377"/>
      <c r="E61" s="377"/>
      <c r="F61" s="377"/>
      <c r="G61" s="377"/>
      <c r="H61" s="377"/>
      <c r="I61" s="377"/>
      <c r="J61" s="377"/>
      <c r="K61" s="377"/>
      <c r="L61" s="377"/>
      <c r="M61" s="377"/>
      <c r="N61" s="377"/>
      <c r="O61" s="377"/>
      <c r="P61" s="377"/>
      <c r="Q61" s="377"/>
      <c r="R61" s="377"/>
      <c r="S61" s="377"/>
      <c r="T61" s="377"/>
      <c r="U61" s="377"/>
      <c r="V61" s="377"/>
      <c r="W61" s="377"/>
    </row>
    <row r="62" spans="1:23" ht="15.75" customHeight="1">
      <c r="A62" s="369">
        <v>48</v>
      </c>
      <c r="B62" s="16" t="str">
        <f>IF('A(c)'!C60&amp;'A(c)'!B60&amp;'A(c)'!D60="","","STA - "&amp;'A(c)'!C60&amp;" - "&amp;'A(c)'!D60)</f>
        <v/>
      </c>
      <c r="C62" s="379">
        <f>SUM(D62:W62)</f>
        <v>0</v>
      </c>
      <c r="D62" s="159"/>
      <c r="E62" s="159"/>
      <c r="F62" s="159"/>
      <c r="G62" s="159"/>
      <c r="H62" s="159"/>
      <c r="I62" s="159"/>
      <c r="J62" s="159"/>
      <c r="K62" s="159"/>
      <c r="L62" s="159"/>
      <c r="M62" s="159"/>
      <c r="N62" s="159"/>
      <c r="O62" s="159"/>
      <c r="P62" s="159"/>
      <c r="Q62" s="159"/>
      <c r="R62" s="159"/>
      <c r="S62" s="159"/>
      <c r="T62" s="159"/>
      <c r="U62" s="159"/>
      <c r="V62" s="159"/>
      <c r="W62" s="159"/>
    </row>
    <row r="63" spans="1:23" ht="15.75" customHeight="1">
      <c r="A63" s="369">
        <v>49</v>
      </c>
      <c r="B63" s="16" t="str">
        <f>IF('A(c)'!C61&amp;'A(c)'!B61&amp;'A(c)'!D61="","","STA - "&amp;'A(c)'!C61&amp;" - "&amp;'A(c)'!D61)</f>
        <v/>
      </c>
      <c r="C63" s="379">
        <f>SUM(D63:W63)</f>
        <v>0</v>
      </c>
      <c r="D63" s="159"/>
      <c r="E63" s="159"/>
      <c r="F63" s="159"/>
      <c r="G63" s="159"/>
      <c r="H63" s="159"/>
      <c r="I63" s="159"/>
      <c r="J63" s="159"/>
      <c r="K63" s="159"/>
      <c r="L63" s="159"/>
      <c r="M63" s="159"/>
      <c r="N63" s="159"/>
      <c r="O63" s="159"/>
      <c r="P63" s="159"/>
      <c r="Q63" s="159"/>
      <c r="R63" s="159"/>
      <c r="S63" s="159"/>
      <c r="T63" s="159"/>
      <c r="U63" s="159"/>
      <c r="V63" s="159"/>
      <c r="W63" s="159"/>
    </row>
    <row r="64" spans="1:23" ht="15.75" customHeight="1" thickBot="1">
      <c r="A64" s="369">
        <v>50</v>
      </c>
      <c r="B64" s="16" t="str">
        <f>IF('A(c)'!C62&amp;'A(c)'!B62&amp;'A(c)'!D62="","","STA - "&amp;'A(c)'!C62&amp;" - "&amp;'A(c)'!D62)</f>
        <v/>
      </c>
      <c r="C64" s="384">
        <f>SUM(D64:W64)</f>
        <v>0</v>
      </c>
      <c r="D64" s="385"/>
      <c r="E64" s="385"/>
      <c r="F64" s="385"/>
      <c r="G64" s="385"/>
      <c r="H64" s="385"/>
      <c r="I64" s="385"/>
      <c r="J64" s="385"/>
      <c r="K64" s="385"/>
      <c r="L64" s="385"/>
      <c r="M64" s="385"/>
      <c r="N64" s="385"/>
      <c r="O64" s="385"/>
      <c r="P64" s="385"/>
      <c r="Q64" s="385"/>
      <c r="R64" s="385"/>
      <c r="S64" s="385"/>
      <c r="T64" s="385"/>
      <c r="U64" s="385"/>
      <c r="V64" s="385"/>
      <c r="W64" s="385"/>
    </row>
    <row r="65" spans="1:23" ht="17.25" customHeight="1" thickTop="1" thickBot="1">
      <c r="A65" s="369">
        <v>51</v>
      </c>
      <c r="B65" s="386" t="s">
        <v>596</v>
      </c>
      <c r="C65" s="387">
        <f>SUM(D65:W65)</f>
        <v>0</v>
      </c>
      <c r="D65" s="387">
        <f>SUM(D12:D64)</f>
        <v>0</v>
      </c>
      <c r="E65" s="387">
        <f t="shared" ref="E65:W65" si="5">SUM(E12:E64)</f>
        <v>0</v>
      </c>
      <c r="F65" s="387">
        <f t="shared" si="5"/>
        <v>0</v>
      </c>
      <c r="G65" s="387">
        <f t="shared" si="5"/>
        <v>0</v>
      </c>
      <c r="H65" s="387">
        <f t="shared" si="5"/>
        <v>0</v>
      </c>
      <c r="I65" s="387">
        <f t="shared" si="5"/>
        <v>0</v>
      </c>
      <c r="J65" s="387">
        <f t="shared" si="5"/>
        <v>0</v>
      </c>
      <c r="K65" s="387">
        <f t="shared" si="5"/>
        <v>0</v>
      </c>
      <c r="L65" s="387">
        <f t="shared" si="5"/>
        <v>0</v>
      </c>
      <c r="M65" s="387">
        <f t="shared" si="5"/>
        <v>0</v>
      </c>
      <c r="N65" s="387">
        <f t="shared" si="5"/>
        <v>0</v>
      </c>
      <c r="O65" s="387">
        <f t="shared" si="5"/>
        <v>0</v>
      </c>
      <c r="P65" s="387">
        <f t="shared" si="5"/>
        <v>0</v>
      </c>
      <c r="Q65" s="387">
        <f t="shared" si="5"/>
        <v>0</v>
      </c>
      <c r="R65" s="387">
        <f t="shared" si="5"/>
        <v>0</v>
      </c>
      <c r="S65" s="387">
        <f t="shared" si="5"/>
        <v>0</v>
      </c>
      <c r="T65" s="387">
        <f t="shared" si="5"/>
        <v>0</v>
      </c>
      <c r="U65" s="387">
        <f t="shared" si="5"/>
        <v>0</v>
      </c>
      <c r="V65" s="387">
        <f t="shared" si="5"/>
        <v>0</v>
      </c>
      <c r="W65" s="387">
        <f t="shared" si="5"/>
        <v>0</v>
      </c>
    </row>
    <row r="66" spans="1:23" ht="16" thickTop="1">
      <c r="A66" s="369">
        <v>52</v>
      </c>
      <c r="B66" s="388" t="s">
        <v>531</v>
      </c>
      <c r="C66" s="389">
        <f t="shared" ref="C66:W66" si="6">C65-C9</f>
        <v>0</v>
      </c>
      <c r="D66" s="390">
        <f t="shared" si="6"/>
        <v>0</v>
      </c>
      <c r="E66" s="390">
        <f t="shared" si="6"/>
        <v>0</v>
      </c>
      <c r="F66" s="390">
        <f t="shared" si="6"/>
        <v>0</v>
      </c>
      <c r="G66" s="390">
        <f t="shared" si="6"/>
        <v>0</v>
      </c>
      <c r="H66" s="390">
        <f t="shared" si="6"/>
        <v>0</v>
      </c>
      <c r="I66" s="390">
        <f t="shared" si="6"/>
        <v>0</v>
      </c>
      <c r="J66" s="390">
        <f t="shared" si="6"/>
        <v>0</v>
      </c>
      <c r="K66" s="390">
        <f t="shared" si="6"/>
        <v>0</v>
      </c>
      <c r="L66" s="390">
        <f t="shared" si="6"/>
        <v>0</v>
      </c>
      <c r="M66" s="390">
        <f t="shared" si="6"/>
        <v>0</v>
      </c>
      <c r="N66" s="390">
        <f t="shared" si="6"/>
        <v>0</v>
      </c>
      <c r="O66" s="390">
        <f t="shared" si="6"/>
        <v>0</v>
      </c>
      <c r="P66" s="390">
        <f t="shared" si="6"/>
        <v>0</v>
      </c>
      <c r="Q66" s="390">
        <f t="shared" si="6"/>
        <v>0</v>
      </c>
      <c r="R66" s="390">
        <f t="shared" si="6"/>
        <v>0</v>
      </c>
      <c r="S66" s="390">
        <f t="shared" si="6"/>
        <v>0</v>
      </c>
      <c r="T66" s="390">
        <f t="shared" si="6"/>
        <v>0</v>
      </c>
      <c r="U66" s="390">
        <f t="shared" si="6"/>
        <v>0</v>
      </c>
      <c r="V66" s="390">
        <f t="shared" si="6"/>
        <v>0</v>
      </c>
      <c r="W66" s="390">
        <f t="shared" si="6"/>
        <v>0</v>
      </c>
    </row>
  </sheetData>
  <sheetProtection algorithmName="SHA-512" hashValue="COkKHRmxHQsPYrpRWtFdq0RUEc5v8GdqXLPWwuY9DKbNHhED1doLhofYiKBkfjgMlGpzqu2HWqW74RGXP+gOWA==" saltValue="OM8hi1dkZY5JBmZM49SC5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41" max="6" man="1"/>
  </rowBreaks>
  <colBreaks count="10" manualBreakCount="10">
    <brk id="3" max="1048575" man="1"/>
    <brk id="5" max="1048575" man="1"/>
    <brk id="7" max="1048575" man="1"/>
    <brk id="9" max="1048575" man="1"/>
    <brk id="11" max="1048575" man="1"/>
    <brk id="13" max="1048575" man="1"/>
    <brk id="15" max="1048575" man="1"/>
    <brk id="17" max="1048575" man="1"/>
    <brk id="19"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40</vt:i4>
      </vt:variant>
    </vt:vector>
  </HeadingPairs>
  <TitlesOfParts>
    <vt:vector size="65" baseType="lpstr">
      <vt:lpstr>4</vt:lpstr>
      <vt:lpstr>4.5</vt:lpstr>
      <vt:lpstr>8</vt:lpstr>
      <vt:lpstr>A(a)</vt:lpstr>
      <vt:lpstr>A(c)</vt:lpstr>
      <vt:lpstr>A(b)</vt:lpstr>
      <vt:lpstr>F(a)</vt:lpstr>
      <vt:lpstr>F(b)</vt:lpstr>
      <vt:lpstr>F(c)</vt:lpstr>
      <vt:lpstr>G(a)</vt:lpstr>
      <vt:lpstr>G(b)</vt:lpstr>
      <vt:lpstr>H(a)</vt:lpstr>
      <vt:lpstr>H(b)</vt:lpstr>
      <vt:lpstr>H(c)</vt:lpstr>
      <vt:lpstr>I(a)</vt:lpstr>
      <vt:lpstr>I(b)</vt:lpstr>
      <vt:lpstr>I(c)</vt:lpstr>
      <vt:lpstr>I(d)</vt:lpstr>
      <vt:lpstr>J(a)</vt:lpstr>
      <vt:lpstr>J(b)</vt:lpstr>
      <vt:lpstr>1107</vt:lpstr>
      <vt:lpstr>RM2 Certifications</vt:lpstr>
      <vt:lpstr>RM2</vt:lpstr>
      <vt:lpstr>CEQA</vt:lpstr>
      <vt:lpstr>Document X</vt:lpstr>
      <vt:lpstr>'1107'!Print_Area</vt:lpstr>
      <vt:lpstr>'4'!Print_Area</vt:lpstr>
      <vt:lpstr>'4.5'!Print_Area</vt:lpstr>
      <vt:lpstr>'8'!Print_Area</vt:lpstr>
      <vt:lpstr>'A(a)'!Print_Area</vt:lpstr>
      <vt:lpstr>'A(b)'!Print_Area</vt:lpstr>
      <vt:lpstr>'A(c)'!Print_Area</vt:lpstr>
      <vt:lpstr>CEQA!Print_Area</vt:lpstr>
      <vt:lpstr>'Document X'!Print_Area</vt:lpstr>
      <vt:lpstr>'F(a)'!Print_Area</vt:lpstr>
      <vt:lpstr>'F(b)'!Print_Area</vt:lpstr>
      <vt:lpstr>'F(c)'!Print_Area</vt:lpstr>
      <vt:lpstr>'G(a)'!Print_Area</vt:lpstr>
      <vt:lpstr>'G(b)'!Print_Area</vt:lpstr>
      <vt:lpstr>'H(a)'!Print_Area</vt:lpstr>
      <vt:lpstr>'H(b)'!Print_Area</vt:lpstr>
      <vt:lpstr>'H(c)'!Print_Area</vt:lpstr>
      <vt:lpstr>'I(a)'!Print_Area</vt:lpstr>
      <vt:lpstr>'I(b)'!Print_Area</vt:lpstr>
      <vt:lpstr>'I(c)'!Print_Area</vt:lpstr>
      <vt:lpstr>'J(a)'!Print_Area</vt:lpstr>
      <vt:lpstr>'J(b)'!Print_Area</vt:lpstr>
      <vt:lpstr>'RM2'!Print_Area</vt:lpstr>
      <vt:lpstr>'1107'!Print_Titles</vt:lpstr>
      <vt:lpstr>'4'!Print_Titles</vt:lpstr>
      <vt:lpstr>'4.5'!Print_Titles</vt:lpstr>
      <vt:lpstr>'8'!Print_Titles</vt:lpstr>
      <vt:lpstr>'A(a)'!Print_Titles</vt:lpstr>
      <vt:lpstr>'A(c)'!Print_Titles</vt:lpstr>
      <vt:lpstr>'Document X'!Print_Titles</vt:lpstr>
      <vt:lpstr>'F(a)'!Print_Titles</vt:lpstr>
      <vt:lpstr>'F(b)'!Print_Titles</vt:lpstr>
      <vt:lpstr>'F(c)'!Print_Titles</vt:lpstr>
      <vt:lpstr>'G(a)'!Print_Titles</vt:lpstr>
      <vt:lpstr>'G(b)'!Print_Titles</vt:lpstr>
      <vt:lpstr>'H(c)'!Print_Titles</vt:lpstr>
      <vt:lpstr>'I(b)'!Print_Titles</vt:lpstr>
      <vt:lpstr>'I(c)'!Print_Titles</vt:lpstr>
      <vt:lpstr>'J(a)'!Print_Titles</vt:lpstr>
      <vt:lpstr>'J(b)'!Print_Titles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Goodenough</dc:creator>
  <cp:lastModifiedBy>Raleigh McCoy</cp:lastModifiedBy>
  <cp:lastPrinted>2023-04-07T01:33:13Z</cp:lastPrinted>
  <dcterms:created xsi:type="dcterms:W3CDTF">2002-03-06T21:05:26Z</dcterms:created>
  <dcterms:modified xsi:type="dcterms:W3CDTF">2023-05-12T17:52:40Z</dcterms:modified>
</cp:coreProperties>
</file>